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<sst xmlns="http://schemas.openxmlformats.org/spreadsheetml/2006/main" count="1173" uniqueCount="439">
  <si>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</si>
  <si>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</si>
  <si>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</si>
  <si>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</si>
  <si>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</si>
  <si>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</si>
  <si>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</si>
  <si>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</si>
  <si>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</si>
  <si>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</si>
  <si>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</si>
  <si>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</si>
  <si>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</si>
  <si>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</si>
  <si>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</si>
  <si>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</si>
  <si>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</si>
  <si>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</si>
  <si>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</si>
  <si>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</si>
  <si>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</si>
  <si>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</si>
  <si>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</si>
  <si>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</si>
  <si>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</si>
  <si>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</si>
  <si>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</si>
  <si>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</si>
  <si>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</si>
  <si>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</si>
  <si>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</si>
  <si>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</si>
  <si>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</si>
  <si>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</si>
  <si>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</si>
  <si>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</si>
  <si>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</si>
  <si>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</si>
  <si>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</si>
  <si>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</si>
  <si>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</si>
  <si>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</si>
  <si>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</si>
  <si>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</si>
  <si>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</si>
  <si>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</si>
  <si>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</si>
  <si>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</si>
  <si>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</si>
  <si>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</si>
  <si>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</si>
  <si>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</si>
  <si>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</si>
  <si>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</si>
  <si>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</si>
  <si>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</si>
  <si>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</si>
  <si>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</si>
  <si>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</si>
  <si>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</si>
  <si>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</si>
  <si>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</si>
  <si>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</si>
  <si>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</si>
  <si>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</si>
  <si>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</si>
  <si>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</si>
  <si>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</si>
  <si>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</si>
  <si>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</si>
  <si>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</si>
  <si>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</si>
  <si>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</si>
  <si>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</si>
  <si>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</si>
  <si>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</si>
  <si>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</si>
  <si>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</si>
  <si>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</si>
  <si>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</si>
  <si>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</si>
  <si>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</si>
  <si>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</si>
  <si>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</si>
  <si>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</si>
  <si>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</si>
  <si>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</si>
  <si>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</si>
  <si>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</si>
  <si>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</si>
  <si>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</si>
  <si>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</si>
  <si>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</si>
  <si>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</si>
  <si>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</si>
  <si>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</si>
  <si>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</si>
  <si>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</si>
  <si>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</si>
  <si>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</si>
  <si>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</si>
  <si>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</si>
  <si>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</si>
  <si>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</si>
  <si>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</si>
  <si>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</si>
  <si>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</si>
  <si>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</si>
  <si>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</si>
  <si>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</si>
  <si>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</si>
  <si>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</si>
  <si>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</si>
  <si>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</si>
  <si>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</si>
  <si>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</si>
  <si>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</si>
  <si>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</si>
  <si>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</si>
  <si>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</si>
  <si>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</si>
  <si>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</si>
  <si>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</si>
  <si>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</si>
  <si>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</si>
  <si>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</si>
  <si>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</si>
  <si>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</si>
  <si>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</si>
  <si>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</si>
  <si>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</si>
  <si>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</si>
  <si>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</si>
  <si>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</si>
  <si>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</si>
  <si>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</si>
  <si>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</si>
  <si>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</si>
  <si>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</si>
  <si>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</si>
  <si>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</si>
  <si>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</si>
  <si>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</si>
  <si>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</si>
  <si>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</si>
  <si>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</si>
  <si>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</si>
  <si>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</si>
  <si>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</si>
  <si>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</si>
  <si>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</si>
  <si>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</si>
  <si>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</si>
  <si>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</si>
  <si>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</si>
  <si>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</si>
  <si>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</si>
  <si>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</si>
  <si>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</si>
  <si>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</si>
  <si>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</si>
  <si>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</si>
  <si>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</si>
  <si>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</si>
  <si>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</si>
  <si>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</si>
  <si>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</si>
  <si>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</si>
  <si>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</si>
  <si>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</si>
  <si>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</si>
  <si>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</si>
  <si>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</si>
  <si>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</si>
  <si>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</si>
  <si>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</si>
  <si>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</si>
  <si>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</si>
  <si>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</si>
  <si>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</si>
  <si>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</si>
  <si>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</si>
  <si>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</si>
  <si>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</si>
  <si>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</si>
  <si>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</si>
  <si>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</si>
  <si>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</si>
  <si>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</si>
  <si>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</si>
  <si>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</si>
  <si>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</si>
  <si>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</si>
  <si>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</si>
  <si>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</si>
  <si>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</si>
  <si>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</si>
  <si>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</si>
  <si>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</si>
  <si>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Sơn Duy Oai</t>
  </si>
  <si>
    <t>Trần Quốc Lộc</t>
  </si>
  <si>
    <t>Nguyễn T. Kim Chung</t>
  </si>
  <si>
    <t>Nguyễn Công Trường</t>
  </si>
  <si>
    <t>Các Chi cục THADS</t>
  </si>
  <si>
    <t>Chi cục THA TP. Vị Thanh</t>
  </si>
  <si>
    <t>Lâm Văn Tuyền</t>
  </si>
  <si>
    <t>Lê Văn Hoàng</t>
  </si>
  <si>
    <t>Trần Thuyết Siêu</t>
  </si>
  <si>
    <t>Lâm Văn Hoàng Em</t>
  </si>
  <si>
    <t>Đoàn Thiên Hương</t>
  </si>
  <si>
    <t>Ca Thị Bích Phượng</t>
  </si>
  <si>
    <t>Trần Thị Phương Tuyền</t>
  </si>
  <si>
    <t>Nguyễn Văn Hái</t>
  </si>
  <si>
    <t>Chi cục THA TX. Ngã Bảy</t>
  </si>
  <si>
    <t>Lê Văn Nam</t>
  </si>
  <si>
    <t>Hà Quốc Khởi</t>
  </si>
  <si>
    <t>2.3</t>
  </si>
  <si>
    <t>Nguyễn Phúc Thái</t>
  </si>
  <si>
    <t>2.4</t>
  </si>
  <si>
    <t>Trần Thị Cẩm Thy</t>
  </si>
  <si>
    <t>Chi cục THA TX. Long Mỹ</t>
  </si>
  <si>
    <t>Trần Nghĩa Hiệp</t>
  </si>
  <si>
    <t>Âu Cần Đông</t>
  </si>
  <si>
    <t>Lâm Văn  Hoàng Em</t>
  </si>
  <si>
    <t>3.4</t>
  </si>
  <si>
    <t>3.5</t>
  </si>
  <si>
    <t>Dương Chí Khanh</t>
  </si>
  <si>
    <t>Chi cục THA H. Long Mỹ</t>
  </si>
  <si>
    <t>Nguyễn Văn Giang</t>
  </si>
  <si>
    <t>Võ Văn Châu</t>
  </si>
  <si>
    <t>Lâm Quang Linh</t>
  </si>
  <si>
    <t>Chi cục THA H. Vị Thủy</t>
  </si>
  <si>
    <t>Trần Văn Hưng</t>
  </si>
  <si>
    <t>Lê Chí Cường</t>
  </si>
  <si>
    <t>Nguyễn Văn Điền</t>
  </si>
  <si>
    <t>5.4</t>
  </si>
  <si>
    <t>5.5</t>
  </si>
  <si>
    <t>5.6</t>
  </si>
  <si>
    <t>Lê Thị Kim Thoa</t>
  </si>
  <si>
    <t>6</t>
  </si>
  <si>
    <t>Chi cục THA H. Phụng Hiệp</t>
  </si>
  <si>
    <t>6.1</t>
  </si>
  <si>
    <t>Hồ Thanh Minh</t>
  </si>
  <si>
    <t>6.2</t>
  </si>
  <si>
    <t>Đinh Thế Hiệp</t>
  </si>
  <si>
    <t>6.3</t>
  </si>
  <si>
    <t>Nguyễn Việt Cường</t>
  </si>
  <si>
    <t>6.4</t>
  </si>
  <si>
    <t>Trương Hoàng Vũ</t>
  </si>
  <si>
    <t>6.5</t>
  </si>
  <si>
    <t>Đinh Thị Thu Trang</t>
  </si>
  <si>
    <t xml:space="preserve">Chi cục THA H. Châu Thành </t>
  </si>
  <si>
    <t>7.1</t>
  </si>
  <si>
    <t>Trương Hùng Cường</t>
  </si>
  <si>
    <t>7.2</t>
  </si>
  <si>
    <t>Võ Minh Tuấn</t>
  </si>
  <si>
    <t>7.3</t>
  </si>
  <si>
    <t>Lê Hoàng Hai</t>
  </si>
  <si>
    <t>7.4</t>
  </si>
  <si>
    <t>Lê Thị Ngọc Hân</t>
  </si>
  <si>
    <t>8</t>
  </si>
  <si>
    <t>Chi cục THA H. Châu Thành A</t>
  </si>
  <si>
    <t>8.1</t>
  </si>
  <si>
    <t>Lý Phương Tùng</t>
  </si>
  <si>
    <t>8.2</t>
  </si>
  <si>
    <t>Cao Văn Nguyện</t>
  </si>
  <si>
    <t>8.3</t>
  </si>
  <si>
    <t>Nguyễn Quốc Hùng</t>
  </si>
  <si>
    <t>8.4</t>
  </si>
  <si>
    <t>Đỗ Tuấn Hùng</t>
  </si>
  <si>
    <t xml:space="preserve">  CỤC TRƯỞNG 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</si>
  <si>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</si>
  <si>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</si>
  <si>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</si>
  <si>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</si>
  <si>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</si>
  <si>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</si>
  <si>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</si>
  <si>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</si>
  <si>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</si>
  <si>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</si>
  <si>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Nguyễn Thị Kim Chung</t>
  </si>
  <si>
    <t>5,1</t>
  </si>
  <si>
    <t>5,2</t>
  </si>
  <si>
    <t>5,3</t>
  </si>
  <si>
    <t>5,4</t>
  </si>
  <si>
    <t>5,5</t>
  </si>
  <si>
    <t>5,6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</si>
  <si>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</si>
  <si>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</si>
  <si>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</si>
  <si>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</si>
  <si>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</si>
  <si>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</si>
  <si>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</si>
  <si>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</si>
  <si>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</si>
  <si>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</si>
  <si>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</si>
  <si>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</si>
  <si>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</si>
  <si>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</si>
  <si>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</si>
  <si>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</si>
  <si>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</si>
  <si>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</si>
  <si>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</si>
  <si>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</si>
  <si>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</si>
  <si>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</si>
  <si>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</si>
  <si>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</si>
  <si>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</si>
  <si>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</si>
  <si>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</si>
  <si>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</si>
  <si>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</si>
  <si>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</si>
  <si>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</si>
  <si>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</si>
  <si>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</si>
  <si>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</si>
  <si>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</si>
  <si>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</si>
  <si>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</si>
  <si>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</si>
  <si>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</si>
  <si>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</si>
  <si>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</si>
  <si>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</si>
  <si>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</si>
  <si>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</si>
  <si>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</si>
  <si>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</si>
  <si>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</si>
  <si>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</si>
  <si>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</si>
  <si>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</si>
  <si>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</si>
  <si>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</si>
  <si>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</si>
  <si>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</si>
  <si>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</si>
  <si>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</si>
  <si>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</si>
  <si>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</si>
  <si>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</si>
  <si>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</si>
  <si>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</si>
  <si>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</si>
  <si>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</si>
  <si>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</si>
  <si>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</si>
  <si>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</si>
  <si>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</si>
  <si>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</si>
  <si>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</si>
  <si>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</si>
  <si>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</si>
  <si>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</si>
  <si>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</si>
  <si>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</si>
  <si>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</si>
  <si>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</si>
  <si>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</si>
  <si>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</si>
  <si>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</si>
  <si>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</si>
  <si>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</si>
  <si>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</si>
  <si>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</si>
  <si>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</si>
  <si>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</si>
  <si>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</si>
  <si>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</si>
  <si>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</si>
  <si>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</si>
  <si>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</si>
  <si>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</si>
  <si>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</si>
  <si>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</si>
  <si>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</si>
  <si>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</si>
  <si>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</si>
  <si>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</si>
  <si>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</si>
  <si>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</si>
  <si>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</si>
  <si>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</si>
  <si>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</si>
  <si>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</si>
  <si>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</si>
  <si>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</si>
  <si>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</si>
  <si>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</si>
  <si>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</si>
  <si>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</si>
  <si>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</si>
  <si>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</si>
  <si>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</si>
  <si>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</si>
  <si>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</si>
  <si>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</si>
  <si>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</si>
  <si>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</si>
  <si>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</si>
  <si>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</si>
  <si>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</si>
  <si>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</si>
  <si>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</si>
  <si>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</si>
  <si>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</si>
  <si>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</si>
  <si>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</si>
  <si>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</si>
  <si>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</si>
  <si>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</si>
  <si>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</si>
  <si>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</si>
  <si>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</si>
  <si>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</si>
  <si>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</si>
  <si>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</si>
  <si>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</si>
  <si>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</si>
  <si>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</si>
  <si>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</si>
  <si>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</si>
  <si>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</si>
  <si>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</si>
  <si>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</si>
  <si>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</si>
  <si>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</si>
  <si>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</si>
  <si>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</si>
  <si>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04 tháng/năm 2016</t>
  </si>
  <si>
    <t>Nguyễn Văn Đen</t>
  </si>
  <si>
    <t>Hậu Giang, ngày      tháng 02 năm 2016</t>
  </si>
  <si>
    <t>Hậu Giang, ngày       tháng 02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</si>
</sst>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89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0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1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7" fillId="0" borderId="10" xfId="0" applyNumberFormat="1" applyFont="1" applyBorder="1" applyAlignment="1">
      <alignment horizontal="right"/>
    </xf>
    <xf numFmtId="164" fontId="93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7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7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4" fillId="35" borderId="11" xfId="42" applyNumberFormat="1" applyFont="1" applyFill="1" applyBorder="1" applyAlignment="1">
      <alignment horizontal="right"/>
    </xf>
    <xf numFmtId="164" fontId="94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8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0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7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0" fillId="35" borderId="10" xfId="42" applyNumberFormat="1" applyFont="1" applyFill="1" applyBorder="1" applyAlignment="1">
      <alignment horizontal="right"/>
    </xf>
    <xf numFmtId="164" fontId="94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164" fontId="90" fillId="35" borderId="11" xfId="42" applyNumberFormat="1" applyFont="1" applyFill="1" applyBorder="1" applyAlignment="1" applyProtection="1">
      <alignment horizontal="center" vertical="center"/>
      <protection/>
    </xf>
    <xf numFmtId="43" fontId="90" fillId="35" borderId="11" xfId="42" applyFont="1" applyFill="1" applyBorder="1" applyAlignment="1">
      <alignment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3" fontId="90" fillId="35" borderId="11" xfId="0" applyNumberFormat="1" applyFont="1" applyFill="1" applyBorder="1" applyAlignment="1" applyProtection="1">
      <alignment horizontal="center" vertical="center"/>
      <protection/>
    </xf>
    <xf numFmtId="3" fontId="90" fillId="35" borderId="11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49" fontId="3" fillId="35" borderId="11" xfId="0" applyNumberFormat="1" applyFont="1" applyFill="1" applyBorder="1" applyAlignment="1" applyProtection="1">
      <alignment vertical="center"/>
      <protection/>
    </xf>
    <xf numFmtId="3" fontId="3" fillId="35" borderId="11" xfId="0" applyNumberFormat="1" applyFont="1" applyFill="1" applyBorder="1" applyAlignment="1" applyProtection="1">
      <alignment horizontal="center" vertical="center"/>
      <protection/>
    </xf>
    <xf numFmtId="3" fontId="3" fillId="35" borderId="11" xfId="0" applyNumberFormat="1" applyFont="1" applyFill="1" applyBorder="1" applyAlignment="1" applyProtection="1">
      <alignment vertical="center"/>
      <protection/>
    </xf>
    <xf numFmtId="49" fontId="26" fillId="35" borderId="11" xfId="0" applyNumberFormat="1" applyFont="1" applyFill="1" applyBorder="1" applyAlignment="1" applyProtection="1">
      <alignment horizontal="center" vertical="center"/>
      <protection/>
    </xf>
    <xf numFmtId="3" fontId="27" fillId="35" borderId="11" xfId="0" applyNumberFormat="1" applyFont="1" applyFill="1" applyBorder="1" applyAlignment="1" applyProtection="1">
      <alignment vertical="center"/>
      <protection/>
    </xf>
    <xf numFmtId="164" fontId="95" fillId="35" borderId="11" xfId="42" applyNumberFormat="1" applyFont="1" applyFill="1" applyBorder="1" applyAlignment="1" applyProtection="1">
      <alignment horizontal="center" vertical="center"/>
      <protection/>
    </xf>
    <xf numFmtId="3" fontId="27" fillId="35" borderId="11" xfId="0" applyNumberFormat="1" applyFont="1" applyFill="1" applyBorder="1" applyAlignment="1" applyProtection="1">
      <alignment horizontal="center" vertical="center"/>
      <protection/>
    </xf>
    <xf numFmtId="3" fontId="95" fillId="35" borderId="11" xfId="0" applyNumberFormat="1" applyFont="1" applyFill="1" applyBorder="1" applyAlignment="1" applyProtection="1">
      <alignment horizontal="center" vertical="center"/>
      <protection/>
    </xf>
    <xf numFmtId="3" fontId="95" fillId="35" borderId="11" xfId="0" applyNumberFormat="1" applyFont="1" applyFill="1" applyBorder="1" applyAlignment="1">
      <alignment horizontal="center"/>
    </xf>
    <xf numFmtId="4" fontId="28" fillId="35" borderId="11" xfId="0" applyNumberFormat="1" applyFont="1" applyFill="1" applyBorder="1" applyAlignment="1">
      <alignment/>
    </xf>
    <xf numFmtId="49" fontId="3" fillId="35" borderId="1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ill="1" applyAlignment="1">
      <alignment/>
    </xf>
    <xf numFmtId="49" fontId="27" fillId="35" borderId="11" xfId="0" applyNumberFormat="1" applyFont="1" applyFill="1" applyBorder="1" applyAlignment="1" applyProtection="1">
      <alignment vertical="center"/>
      <protection/>
    </xf>
    <xf numFmtId="43" fontId="29" fillId="35" borderId="0" xfId="42" applyFont="1" applyFill="1" applyAlignment="1">
      <alignment/>
    </xf>
    <xf numFmtId="49" fontId="29" fillId="35" borderId="0" xfId="0" applyNumberFormat="1" applyFont="1" applyFill="1" applyAlignment="1">
      <alignment/>
    </xf>
    <xf numFmtId="49" fontId="27" fillId="35" borderId="10" xfId="0" applyNumberFormat="1" applyFont="1" applyFill="1" applyBorder="1" applyAlignment="1" applyProtection="1">
      <alignment vertical="center"/>
      <protection/>
    </xf>
    <xf numFmtId="3" fontId="91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" fontId="11" fillId="35" borderId="11" xfId="0" applyNumberFormat="1" applyFont="1" applyFill="1" applyBorder="1" applyAlignment="1" applyProtection="1">
      <alignment horizontal="right" vertical="center"/>
      <protection/>
    </xf>
    <xf numFmtId="4" fontId="31" fillId="35" borderId="11" xfId="0" applyNumberFormat="1" applyFont="1" applyFill="1" applyBorder="1" applyAlignment="1" applyProtection="1">
      <alignment horizontal="right" vertical="center"/>
      <protection/>
    </xf>
    <xf numFmtId="49" fontId="33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vertical="center"/>
    </xf>
    <xf numFmtId="49" fontId="33" fillId="35" borderId="0" xfId="0" applyNumberFormat="1" applyFont="1" applyFill="1" applyAlignment="1">
      <alignment/>
    </xf>
    <xf numFmtId="49" fontId="33" fillId="35" borderId="0" xfId="0" applyNumberFormat="1" applyFont="1" applyFill="1" applyAlignment="1">
      <alignment/>
    </xf>
    <xf numFmtId="49" fontId="34" fillId="35" borderId="0" xfId="0" applyNumberFormat="1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5" applyNumberFormat="1" applyFont="1" applyAlignment="1">
      <alignment/>
      <protection/>
    </xf>
    <xf numFmtId="49" fontId="22" fillId="0" borderId="0" xfId="55" applyNumberFormat="1" applyFont="1" applyAlignment="1">
      <alignment horizontal="left"/>
      <protection/>
    </xf>
    <xf numFmtId="49" fontId="1" fillId="0" borderId="0" xfId="55" applyNumberFormat="1" applyFont="1" applyAlignment="1">
      <alignment wrapText="1"/>
      <protection/>
    </xf>
    <xf numFmtId="49" fontId="22" fillId="34" borderId="0" xfId="55" applyNumberFormat="1" applyFont="1" applyFill="1" applyBorder="1" applyAlignment="1">
      <alignment horizontal="left"/>
      <protection/>
    </xf>
    <xf numFmtId="49" fontId="12" fillId="0" borderId="0" xfId="55" applyNumberFormat="1" applyFont="1">
      <alignment/>
      <protection/>
    </xf>
    <xf numFmtId="49" fontId="22" fillId="34" borderId="0" xfId="55" applyNumberFormat="1" applyFont="1" applyFill="1" applyBorder="1" applyAlignment="1">
      <alignment/>
      <protection/>
    </xf>
    <xf numFmtId="49" fontId="0" fillId="0" borderId="0" xfId="55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 horizontal="left"/>
      <protection/>
    </xf>
    <xf numFmtId="49" fontId="22" fillId="0" borderId="0" xfId="55" applyNumberFormat="1" applyFont="1" applyAlignment="1">
      <alignment/>
      <protection/>
    </xf>
    <xf numFmtId="49" fontId="22" fillId="0" borderId="0" xfId="55" applyNumberFormat="1" applyFont="1" applyBorder="1" applyAlignment="1">
      <alignment/>
      <protection/>
    </xf>
    <xf numFmtId="0" fontId="22" fillId="0" borderId="0" xfId="55" applyFont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9" fontId="22" fillId="0" borderId="0" xfId="55" applyNumberFormat="1" applyFont="1">
      <alignment/>
      <protection/>
    </xf>
    <xf numFmtId="49" fontId="22" fillId="0" borderId="17" xfId="55" applyNumberFormat="1" applyFont="1" applyBorder="1" applyAlignment="1">
      <alignment horizontal="left"/>
      <protection/>
    </xf>
    <xf numFmtId="49" fontId="6" fillId="0" borderId="17" xfId="55" applyNumberFormat="1" applyFont="1" applyBorder="1" applyAlignment="1">
      <alignment horizontal="left"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>
      <alignment/>
      <protection/>
    </xf>
    <xf numFmtId="49" fontId="0" fillId="0" borderId="0" xfId="55" applyNumberFormat="1" applyFont="1" applyFill="1">
      <alignment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 applyBorder="1">
      <alignment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49" fontId="8" fillId="0" borderId="0" xfId="55" applyNumberFormat="1" applyFont="1" applyFill="1" applyBorder="1" applyAlignment="1">
      <alignment vertical="justify" textRotation="90" wrapText="1"/>
      <protection/>
    </xf>
    <xf numFmtId="49" fontId="12" fillId="0" borderId="0" xfId="55" applyNumberFormat="1" applyFont="1" applyFill="1" applyBorder="1" applyAlignment="1">
      <alignment horizontal="left"/>
      <protection/>
    </xf>
    <xf numFmtId="49" fontId="0" fillId="0" borderId="0" xfId="55" applyNumberFormat="1" applyFont="1" applyFill="1" applyBorder="1">
      <alignment/>
      <protection/>
    </xf>
    <xf numFmtId="1" fontId="36" fillId="0" borderId="20" xfId="55" applyNumberFormat="1" applyFont="1" applyBorder="1" applyAlignment="1">
      <alignment horizontal="center" wrapText="1"/>
      <protection/>
    </xf>
    <xf numFmtId="1" fontId="36" fillId="0" borderId="13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6" fillId="0" borderId="0" xfId="55" applyNumberFormat="1" applyFont="1" applyBorder="1">
      <alignment/>
      <protection/>
    </xf>
    <xf numFmtId="49" fontId="37" fillId="0" borderId="0" xfId="55" applyNumberFormat="1" applyFont="1" applyBorder="1">
      <alignment/>
      <protection/>
    </xf>
    <xf numFmtId="49" fontId="37" fillId="0" borderId="0" xfId="55" applyNumberFormat="1" applyFont="1">
      <alignment/>
      <protection/>
    </xf>
    <xf numFmtId="165" fontId="8" fillId="0" borderId="20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12" fillId="0" borderId="0" xfId="55" applyNumberFormat="1" applyFont="1" applyBorder="1">
      <alignment/>
      <protection/>
    </xf>
    <xf numFmtId="49" fontId="0" fillId="0" borderId="0" xfId="55" applyNumberFormat="1" applyFont="1" applyBorder="1">
      <alignment/>
      <protection/>
    </xf>
    <xf numFmtId="1" fontId="3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65" fontId="12" fillId="34" borderId="11" xfId="55" applyNumberFormat="1" applyFont="1" applyFill="1" applyBorder="1" applyAlignment="1">
      <alignment horizontal="center" vertical="center"/>
      <protection/>
    </xf>
    <xf numFmtId="165" fontId="12" fillId="34" borderId="11" xfId="55" applyNumberFormat="1" applyFont="1" applyFill="1" applyBorder="1" applyAlignment="1" applyProtection="1">
      <alignment horizontal="center" vertical="center"/>
      <protection/>
    </xf>
    <xf numFmtId="165" fontId="12" fillId="0" borderId="11" xfId="55" applyNumberFormat="1" applyFont="1" applyBorder="1" applyAlignment="1">
      <alignment horizontal="center" vertical="center"/>
      <protection/>
    </xf>
    <xf numFmtId="49" fontId="9" fillId="0" borderId="0" xfId="55" applyNumberFormat="1" applyFont="1" applyBorder="1" applyAlignment="1">
      <alignment vertical="justify" textRotation="90" wrapText="1"/>
      <protection/>
    </xf>
    <xf numFmtId="1" fontId="7" fillId="0" borderId="13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65" fontId="11" fillId="34" borderId="11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 quotePrefix="1">
      <alignment horizontal="center"/>
      <protection/>
    </xf>
    <xf numFmtId="165" fontId="12" fillId="34" borderId="12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center" vertical="center"/>
      <protection/>
    </xf>
    <xf numFmtId="1" fontId="3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5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2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38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/>
      <protection/>
    </xf>
    <xf numFmtId="49" fontId="12" fillId="0" borderId="0" xfId="55" applyNumberFormat="1" applyFont="1">
      <alignment/>
      <protection/>
    </xf>
    <xf numFmtId="49" fontId="28" fillId="0" borderId="0" xfId="55" applyNumberFormat="1" applyFont="1" applyAlignment="1">
      <alignment horizontal="left"/>
      <protection/>
    </xf>
    <xf numFmtId="49" fontId="27" fillId="0" borderId="0" xfId="55" applyNumberFormat="1" applyFont="1" applyBorder="1" applyAlignment="1">
      <alignment wrapText="1"/>
      <protection/>
    </xf>
    <xf numFmtId="49" fontId="39" fillId="0" borderId="0" xfId="55" applyNumberFormat="1" applyFont="1">
      <alignment/>
      <protection/>
    </xf>
    <xf numFmtId="49" fontId="27" fillId="0" borderId="0" xfId="55" applyNumberFormat="1" applyFont="1" applyAlignment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49" fontId="39" fillId="0" borderId="0" xfId="55" applyNumberFormat="1" applyFont="1" applyAlignment="1">
      <alignment horizontal="left"/>
      <protection/>
    </xf>
    <xf numFmtId="49" fontId="3" fillId="0" borderId="0" xfId="55" applyNumberFormat="1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/>
      <protection/>
    </xf>
    <xf numFmtId="3" fontId="22" fillId="34" borderId="0" xfId="55" applyNumberFormat="1" applyFont="1" applyFill="1" applyBorder="1" applyAlignment="1">
      <alignment/>
      <protection/>
    </xf>
    <xf numFmtId="0" fontId="0" fillId="0" borderId="0" xfId="55" applyFont="1">
      <alignment/>
      <protection/>
    </xf>
    <xf numFmtId="0" fontId="22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22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0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8" fillId="0" borderId="0" xfId="55" applyFont="1" applyFill="1" applyBorder="1" applyAlignment="1">
      <alignment vertical="justify" textRotation="90" wrapText="1"/>
      <protection/>
    </xf>
    <xf numFmtId="0" fontId="0" fillId="0" borderId="0" xfId="55" applyFont="1" applyFill="1" applyBorder="1" applyAlignment="1">
      <alignment horizontal="left"/>
      <protection/>
    </xf>
    <xf numFmtId="1" fontId="36" fillId="0" borderId="11" xfId="55" applyNumberFormat="1" applyFont="1" applyBorder="1" applyAlignment="1">
      <alignment horizontal="center" wrapText="1"/>
      <protection/>
    </xf>
    <xf numFmtId="1" fontId="36" fillId="0" borderId="11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7" fillId="0" borderId="11" xfId="55" applyNumberFormat="1" applyFont="1" applyBorder="1">
      <alignment/>
      <protection/>
    </xf>
    <xf numFmtId="1" fontId="8" fillId="0" borderId="11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0" fillId="0" borderId="11" xfId="55" applyNumberFormat="1" applyFont="1" applyBorder="1">
      <alignment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 applyProtection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1" fillId="0" borderId="11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26" fillId="0" borderId="0" xfId="55" applyNumberFormat="1" applyFont="1" applyBorder="1" applyAlignment="1">
      <alignment/>
      <protection/>
    </xf>
    <xf numFmtId="49" fontId="26" fillId="0" borderId="0" xfId="55" applyNumberFormat="1" applyFont="1" applyAlignment="1">
      <alignment horizontal="left"/>
      <protection/>
    </xf>
    <xf numFmtId="49" fontId="26" fillId="0" borderId="0" xfId="55" applyNumberFormat="1" applyFont="1">
      <alignment/>
      <protection/>
    </xf>
    <xf numFmtId="0" fontId="3" fillId="0" borderId="0" xfId="55" applyNumberFormat="1" applyFont="1" applyAlignment="1">
      <alignment horizontal="left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0" xfId="55" applyNumberFormat="1" applyFont="1" applyBorder="1" applyAlignment="1">
      <alignment horizont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>
      <alignment/>
      <protection/>
    </xf>
    <xf numFmtId="0" fontId="3" fillId="0" borderId="11" xfId="55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34" borderId="11" xfId="55" applyFont="1" applyFill="1" applyBorder="1" applyAlignment="1">
      <alignment horizontal="left"/>
      <protection/>
    </xf>
    <xf numFmtId="1" fontId="3" fillId="0" borderId="11" xfId="55" applyNumberFormat="1" applyFont="1" applyBorder="1" applyAlignment="1">
      <alignment/>
      <protection/>
    </xf>
    <xf numFmtId="1" fontId="22" fillId="0" borderId="11" xfId="55" applyNumberFormat="1" applyFont="1" applyBorder="1" applyAlignment="1">
      <alignment/>
      <protection/>
    </xf>
    <xf numFmtId="0" fontId="11" fillId="0" borderId="13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5" applyFont="1" applyBorder="1" applyAlignment="1">
      <alignment horizontal="center"/>
      <protection/>
    </xf>
    <xf numFmtId="0" fontId="12" fillId="34" borderId="11" xfId="55" applyFont="1" applyFill="1" applyBorder="1" applyAlignment="1">
      <alignment horizontal="left"/>
      <protection/>
    </xf>
    <xf numFmtId="0" fontId="22" fillId="0" borderId="0" xfId="55" applyFont="1">
      <alignment/>
      <protection/>
    </xf>
    <xf numFmtId="0" fontId="5" fillId="0" borderId="15" xfId="55" applyFont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49" fontId="31" fillId="0" borderId="0" xfId="55" applyNumberFormat="1" applyFont="1">
      <alignment/>
      <protection/>
    </xf>
    <xf numFmtId="49" fontId="19" fillId="0" borderId="0" xfId="55" applyNumberFormat="1" applyFont="1">
      <alignment/>
      <protection/>
    </xf>
    <xf numFmtId="49" fontId="41" fillId="0" borderId="0" xfId="55" applyNumberFormat="1" applyFont="1" applyBorder="1" applyAlignment="1">
      <alignment wrapText="1"/>
      <protection/>
    </xf>
    <xf numFmtId="49" fontId="29" fillId="0" borderId="0" xfId="55" applyNumberFormat="1" applyFont="1" applyBorder="1" applyAlignment="1">
      <alignment/>
      <protection/>
    </xf>
    <xf numFmtId="0" fontId="26" fillId="0" borderId="0" xfId="55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5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9" fillId="34" borderId="11" xfId="0" applyNumberFormat="1" applyFont="1" applyFill="1" applyBorder="1" applyAlignment="1">
      <alignment horizontal="left" wrapText="1"/>
    </xf>
    <xf numFmtId="49" fontId="44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5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34" fillId="35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1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" fillId="35" borderId="0" xfId="0" applyNumberFormat="1" applyFont="1" applyFill="1" applyAlignment="1">
      <alignment horizontal="left"/>
    </xf>
    <xf numFmtId="49" fontId="3" fillId="35" borderId="0" xfId="0" applyNumberFormat="1" applyFont="1" applyFill="1" applyAlignment="1">
      <alignment horizontal="left" wrapText="1"/>
    </xf>
    <xf numFmtId="49" fontId="1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1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horizontal="center" wrapText="1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32" fillId="35" borderId="0" xfId="0" applyNumberFormat="1" applyFont="1" applyFill="1" applyBorder="1" applyAlignment="1">
      <alignment horizontal="center" wrapText="1"/>
    </xf>
    <xf numFmtId="49" fontId="32" fillId="35" borderId="0" xfId="0" applyNumberFormat="1" applyFont="1" applyFill="1" applyBorder="1" applyAlignment="1">
      <alignment horizontal="center" vertical="center"/>
    </xf>
    <xf numFmtId="49" fontId="34" fillId="35" borderId="0" xfId="0" applyNumberFormat="1" applyFont="1" applyFill="1" applyBorder="1" applyAlignment="1">
      <alignment horizontal="center" wrapText="1"/>
    </xf>
    <xf numFmtId="49" fontId="34" fillId="35" borderId="0" xfId="0" applyNumberFormat="1" applyFont="1" applyFill="1" applyBorder="1" applyAlignment="1">
      <alignment horizontal="center" vertical="center"/>
    </xf>
    <xf numFmtId="49" fontId="33" fillId="35" borderId="0" xfId="0" applyNumberFormat="1" applyFont="1" applyFill="1" applyAlignment="1">
      <alignment horizont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17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1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1" fillId="0" borderId="0" xfId="55" applyNumberFormat="1" applyFont="1" applyAlignment="1">
      <alignment horizont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49" fontId="1" fillId="0" borderId="0" xfId="55" applyNumberFormat="1" applyFont="1" applyAlignment="1">
      <alignment horizontal="center"/>
      <protection/>
    </xf>
    <xf numFmtId="49" fontId="22" fillId="0" borderId="0" xfId="55" applyNumberFormat="1" applyFont="1" applyBorder="1" applyAlignment="1">
      <alignment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9" fillId="0" borderId="22" xfId="55" applyNumberFormat="1" applyFont="1" applyFill="1" applyBorder="1" applyAlignment="1">
      <alignment horizontal="center" vertical="center" wrapText="1" readingOrder="1"/>
      <protection/>
    </xf>
    <xf numFmtId="49" fontId="9" fillId="0" borderId="16" xfId="55" applyNumberFormat="1" applyFont="1" applyFill="1" applyBorder="1" applyAlignment="1">
      <alignment horizontal="center" vertical="center" wrapText="1" readingOrder="1"/>
      <protection/>
    </xf>
    <xf numFmtId="49" fontId="9" fillId="0" borderId="23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9" fillId="0" borderId="20" xfId="55" applyNumberFormat="1" applyFont="1" applyFill="1" applyBorder="1" applyAlignment="1">
      <alignment horizontal="center" vertical="center" wrapText="1" readingOrder="1"/>
      <protection/>
    </xf>
    <xf numFmtId="49" fontId="9" fillId="0" borderId="15" xfId="55" applyNumberFormat="1" applyFont="1" applyFill="1" applyBorder="1" applyAlignment="1">
      <alignment horizontal="center" vertical="center" wrapText="1" readingOrder="1"/>
      <protection/>
    </xf>
    <xf numFmtId="49" fontId="9" fillId="0" borderId="0" xfId="55" applyNumberFormat="1" applyFont="1" applyFill="1" applyBorder="1" applyAlignment="1">
      <alignment horizontal="center" vertical="center" wrapText="1" readingOrder="1"/>
      <protection/>
    </xf>
    <xf numFmtId="49" fontId="9" fillId="0" borderId="14" xfId="55" applyNumberFormat="1" applyFont="1" applyFill="1" applyBorder="1" applyAlignment="1">
      <alignment horizontal="center" vertical="center" wrapText="1" readingOrder="1"/>
      <protection/>
    </xf>
    <xf numFmtId="49" fontId="9" fillId="0" borderId="24" xfId="55" applyNumberFormat="1" applyFont="1" applyFill="1" applyBorder="1" applyAlignment="1">
      <alignment horizontal="center" vertical="center" wrapText="1" readingOrder="1"/>
      <protection/>
    </xf>
    <xf numFmtId="49" fontId="9" fillId="0" borderId="12" xfId="55" applyNumberFormat="1" applyFont="1" applyFill="1" applyBorder="1" applyAlignment="1">
      <alignment horizontal="center" vertical="center" wrapText="1" readingOrder="1"/>
      <protection/>
    </xf>
    <xf numFmtId="49" fontId="9" fillId="0" borderId="11" xfId="55" applyNumberFormat="1" applyFont="1" applyFill="1" applyBorder="1" applyAlignment="1">
      <alignment horizontal="center" vertical="center" wrapText="1" readingOrder="1"/>
      <protection/>
    </xf>
    <xf numFmtId="49" fontId="9" fillId="0" borderId="17" xfId="55" applyNumberFormat="1" applyFont="1" applyFill="1" applyBorder="1" applyAlignment="1">
      <alignment horizontal="center" vertical="center" wrapText="1" readingOrder="1"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21" xfId="55" applyNumberFormat="1" applyFont="1" applyFill="1" applyBorder="1" applyAlignment="1">
      <alignment horizontal="center" vertical="center" wrapText="1" readingOrder="1"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0" fontId="9" fillId="0" borderId="21" xfId="55" applyFont="1" applyBorder="1" applyAlignment="1">
      <alignment horizontal="center" vertical="center" wrapText="1" readingOrder="1"/>
      <protection/>
    </xf>
    <xf numFmtId="0" fontId="9" fillId="0" borderId="13" xfId="55" applyFont="1" applyBorder="1" applyAlignment="1">
      <alignment horizontal="center" vertical="center" wrapText="1" readingOrder="1"/>
      <protection/>
    </xf>
    <xf numFmtId="49" fontId="9" fillId="0" borderId="10" xfId="55" applyNumberFormat="1" applyFont="1" applyFill="1" applyBorder="1" applyAlignment="1">
      <alignment horizontal="center" vertical="top" wrapText="1" readingOrder="1"/>
      <protection/>
    </xf>
    <xf numFmtId="49" fontId="9" fillId="0" borderId="13" xfId="55" applyNumberFormat="1" applyFont="1" applyFill="1" applyBorder="1" applyAlignment="1">
      <alignment horizontal="center" vertical="top" wrapText="1" readingOrder="1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4" xfId="55" applyNumberFormat="1" applyFont="1" applyBorder="1" applyAlignment="1">
      <alignment horizontal="center" wrapText="1"/>
      <protection/>
    </xf>
    <xf numFmtId="1" fontId="8" fillId="0" borderId="12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22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Border="1" applyAlignment="1">
      <alignment horizontal="center"/>
      <protection/>
    </xf>
    <xf numFmtId="49" fontId="8" fillId="0" borderId="0" xfId="55" applyNumberFormat="1" applyFont="1" applyBorder="1" applyAlignment="1">
      <alignment horizontal="center" wrapText="1"/>
      <protection/>
    </xf>
    <xf numFmtId="49" fontId="27" fillId="0" borderId="0" xfId="55" applyNumberFormat="1" applyFont="1" applyBorder="1" applyAlignment="1">
      <alignment horizontal="left" wrapText="1"/>
      <protection/>
    </xf>
    <xf numFmtId="49" fontId="5" fillId="0" borderId="0" xfId="55" applyNumberFormat="1" applyFont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0" fontId="1" fillId="0" borderId="0" xfId="55" applyNumberFormat="1" applyFont="1" applyAlignment="1">
      <alignment horizontal="center" wrapText="1"/>
      <protection/>
    </xf>
    <xf numFmtId="3" fontId="22" fillId="34" borderId="0" xfId="55" applyNumberFormat="1" applyFont="1" applyFill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wrapText="1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0" borderId="24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40" fillId="0" borderId="11" xfId="55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top" wrapText="1"/>
      <protection/>
    </xf>
    <xf numFmtId="0" fontId="0" fillId="0" borderId="11" xfId="55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justify" wrapText="1"/>
      <protection/>
    </xf>
    <xf numFmtId="0" fontId="20" fillId="0" borderId="11" xfId="55" applyFont="1" applyFill="1" applyBorder="1" applyAlignment="1">
      <alignment horizontal="center" vertical="justify"/>
      <protection/>
    </xf>
    <xf numFmtId="49" fontId="1" fillId="0" borderId="0" xfId="55" applyNumberFormat="1" applyFont="1" applyAlignment="1">
      <alignment horizontal="center" vertical="center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/>
      <protection/>
    </xf>
    <xf numFmtId="0" fontId="3" fillId="0" borderId="0" xfId="55" applyNumberFormat="1" applyFont="1" applyAlignment="1">
      <alignment horizontal="left"/>
      <protection/>
    </xf>
    <xf numFmtId="0" fontId="1" fillId="0" borderId="0" xfId="55" applyNumberFormat="1" applyFont="1" applyAlignment="1">
      <alignment horizontal="center"/>
      <protection/>
    </xf>
    <xf numFmtId="0" fontId="22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2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6" fillId="0" borderId="0" xfId="55" applyNumberFormat="1" applyFont="1" applyAlignment="1">
      <alignment horizontal="center" wrapText="1"/>
      <protection/>
    </xf>
    <xf numFmtId="0" fontId="3" fillId="0" borderId="17" xfId="55" applyNumberFormat="1" applyFont="1" applyFill="1" applyBorder="1" applyAlignment="1">
      <alignment horizontal="left" wrapText="1"/>
      <protection/>
    </xf>
    <xf numFmtId="49" fontId="3" fillId="0" borderId="18" xfId="55" applyNumberFormat="1" applyFont="1" applyFill="1" applyBorder="1" applyAlignment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49" fontId="3" fillId="0" borderId="23" xfId="55" applyNumberFormat="1" applyFont="1" applyFill="1" applyBorder="1" applyAlignment="1">
      <alignment horizontal="center" vertical="center"/>
      <protection/>
    </xf>
    <xf numFmtId="49" fontId="3" fillId="0" borderId="19" xfId="55" applyNumberFormat="1" applyFont="1" applyFill="1" applyBorder="1" applyAlignment="1">
      <alignment horizontal="center" vertical="center"/>
      <protection/>
    </xf>
    <xf numFmtId="49" fontId="3" fillId="0" borderId="20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24" xfId="55" applyNumberFormat="1" applyFont="1" applyFill="1" applyBorder="1" applyAlignment="1">
      <alignment horizontal="center" vertical="center" wrapText="1"/>
      <protection/>
    </xf>
    <xf numFmtId="0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21" xfId="55" applyNumberFormat="1" applyFont="1" applyFill="1" applyBorder="1" applyAlignment="1">
      <alignment horizontal="center" vertical="center" wrapText="1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7" fillId="0" borderId="14" xfId="55" applyNumberFormat="1" applyFont="1" applyBorder="1" applyAlignment="1">
      <alignment horizontal="center" wrapText="1"/>
      <protection/>
    </xf>
    <xf numFmtId="0" fontId="7" fillId="0" borderId="12" xfId="55" applyNumberFormat="1" applyFont="1" applyBorder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49" fontId="27" fillId="0" borderId="0" xfId="55" applyNumberFormat="1" applyFont="1" applyBorder="1" applyAlignment="1">
      <alignment horizontal="justify" vertical="justify" wrapText="1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5" xfId="55" applyNumberFormat="1" applyFont="1" applyBorder="1" applyAlignment="1">
      <alignment horizontal="center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 horizontal="center"/>
      <protection/>
    </xf>
    <xf numFmtId="49" fontId="22" fillId="0" borderId="0" xfId="55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left"/>
    </xf>
    <xf numFmtId="49" fontId="43" fillId="34" borderId="0" xfId="0" applyNumberFormat="1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TK tu 11 den 19 (ban phat hanh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21050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21050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21050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21050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u%206-7---Thang%2012%20Hau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u%206-7---Thang%2001%20Hau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T10-VIEC"/>
      <sheetName val="T10-TIEN"/>
      <sheetName val="T11-VIEC"/>
      <sheetName val="T11-TIEN"/>
      <sheetName val="T12-VIEC"/>
      <sheetName val="T12-TIEN"/>
      <sheetName val="3T-VIEC"/>
      <sheetName val="3T-TIEN"/>
      <sheetName val="2T-VIEC"/>
      <sheetName val="2T-TI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T10-VIEC"/>
      <sheetName val="T10-TIEN"/>
      <sheetName val="T11-VIEC"/>
      <sheetName val="T11-TIEN"/>
      <sheetName val="T12-VIEC"/>
      <sheetName val="T12-TIEN"/>
      <sheetName val="T1-TIEN"/>
      <sheetName val="T1-VIEC"/>
      <sheetName val="4T-VIEC"/>
      <sheetName val="4T-TIEN"/>
      <sheetName val="3T-VIEC"/>
      <sheetName val="3T-TIEN"/>
      <sheetName val="2T-VIEC"/>
      <sheetName val="2T-TIEN"/>
    </sheetNames>
    <sheetDataSet>
      <sheetData sheetId="1">
        <row r="14">
          <cell r="F14">
            <v>0</v>
          </cell>
          <cell r="G14">
            <v>0</v>
          </cell>
          <cell r="K14">
            <v>0</v>
          </cell>
        </row>
        <row r="16">
          <cell r="F16">
            <v>0</v>
          </cell>
          <cell r="G16">
            <v>0</v>
          </cell>
          <cell r="J16">
            <v>4</v>
          </cell>
          <cell r="K16">
            <v>1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2</v>
          </cell>
        </row>
        <row r="24">
          <cell r="F24">
            <v>0</v>
          </cell>
          <cell r="G24">
            <v>0</v>
          </cell>
          <cell r="J24">
            <v>7</v>
          </cell>
          <cell r="K24">
            <v>0</v>
          </cell>
        </row>
        <row r="25">
          <cell r="F25">
            <v>0</v>
          </cell>
          <cell r="G25">
            <v>0</v>
          </cell>
          <cell r="J25">
            <v>1</v>
          </cell>
          <cell r="K25">
            <v>0</v>
          </cell>
        </row>
        <row r="26">
          <cell r="D26">
            <v>126</v>
          </cell>
          <cell r="F26">
            <v>0</v>
          </cell>
          <cell r="G26">
            <v>0</v>
          </cell>
          <cell r="J26">
            <v>3</v>
          </cell>
          <cell r="K26">
            <v>1</v>
          </cell>
        </row>
        <row r="27">
          <cell r="F27">
            <v>0</v>
          </cell>
          <cell r="G27">
            <v>0</v>
          </cell>
          <cell r="J27">
            <v>3</v>
          </cell>
          <cell r="K27">
            <v>0</v>
          </cell>
        </row>
        <row r="29">
          <cell r="D29">
            <v>49</v>
          </cell>
          <cell r="E29">
            <v>9</v>
          </cell>
          <cell r="F29">
            <v>0</v>
          </cell>
          <cell r="G29">
            <v>0</v>
          </cell>
          <cell r="J29">
            <v>2</v>
          </cell>
          <cell r="K29">
            <v>0</v>
          </cell>
        </row>
        <row r="30">
          <cell r="D30">
            <v>85</v>
          </cell>
          <cell r="E30">
            <v>12</v>
          </cell>
          <cell r="F30">
            <v>0</v>
          </cell>
          <cell r="G30">
            <v>0</v>
          </cell>
          <cell r="J30">
            <v>4</v>
          </cell>
          <cell r="K30">
            <v>0</v>
          </cell>
        </row>
        <row r="31">
          <cell r="F31">
            <v>0</v>
          </cell>
          <cell r="G31">
            <v>0</v>
          </cell>
          <cell r="K31">
            <v>0</v>
          </cell>
        </row>
        <row r="32">
          <cell r="D32">
            <v>27</v>
          </cell>
          <cell r="E32">
            <v>16</v>
          </cell>
          <cell r="F32">
            <v>0</v>
          </cell>
          <cell r="G32">
            <v>0</v>
          </cell>
          <cell r="J32">
            <v>7</v>
          </cell>
          <cell r="K32">
            <v>0</v>
          </cell>
        </row>
        <row r="35">
          <cell r="F35">
            <v>0</v>
          </cell>
          <cell r="G35">
            <v>0</v>
          </cell>
          <cell r="J35">
            <v>5</v>
          </cell>
          <cell r="K35">
            <v>0</v>
          </cell>
        </row>
        <row r="36">
          <cell r="F36">
            <v>0</v>
          </cell>
          <cell r="G36">
            <v>0</v>
          </cell>
          <cell r="J36">
            <v>7</v>
          </cell>
          <cell r="K36">
            <v>2</v>
          </cell>
        </row>
        <row r="37">
          <cell r="F37">
            <v>0</v>
          </cell>
          <cell r="G37">
            <v>0</v>
          </cell>
          <cell r="J37">
            <v>6</v>
          </cell>
          <cell r="K37">
            <v>0</v>
          </cell>
        </row>
        <row r="38">
          <cell r="F38">
            <v>0</v>
          </cell>
          <cell r="G38">
            <v>0</v>
          </cell>
          <cell r="J38">
            <v>5</v>
          </cell>
          <cell r="K38">
            <v>0</v>
          </cell>
        </row>
        <row r="40">
          <cell r="E40">
            <v>4</v>
          </cell>
          <cell r="F40">
            <v>0</v>
          </cell>
          <cell r="G40">
            <v>0</v>
          </cell>
          <cell r="J40">
            <v>3</v>
          </cell>
          <cell r="K40">
            <v>2</v>
          </cell>
        </row>
        <row r="41">
          <cell r="E41">
            <v>20</v>
          </cell>
          <cell r="F41">
            <v>0</v>
          </cell>
          <cell r="G41">
            <v>0</v>
          </cell>
          <cell r="J41">
            <v>7</v>
          </cell>
          <cell r="K41">
            <v>0</v>
          </cell>
        </row>
        <row r="42">
          <cell r="D42">
            <v>122</v>
          </cell>
          <cell r="E42">
            <v>20</v>
          </cell>
          <cell r="F42">
            <v>0</v>
          </cell>
          <cell r="G42">
            <v>0</v>
          </cell>
          <cell r="J42">
            <v>6</v>
          </cell>
          <cell r="K42">
            <v>2</v>
          </cell>
        </row>
        <row r="44">
          <cell r="D44">
            <v>5</v>
          </cell>
          <cell r="E44">
            <v>0</v>
          </cell>
          <cell r="F44">
            <v>0</v>
          </cell>
          <cell r="G44">
            <v>0</v>
          </cell>
          <cell r="J44">
            <v>0</v>
          </cell>
          <cell r="K44">
            <v>0</v>
          </cell>
        </row>
        <row r="45">
          <cell r="D45">
            <v>219</v>
          </cell>
          <cell r="E45">
            <v>18</v>
          </cell>
          <cell r="F45">
            <v>0</v>
          </cell>
          <cell r="G45">
            <v>0</v>
          </cell>
          <cell r="J45">
            <v>9</v>
          </cell>
          <cell r="K45">
            <v>0</v>
          </cell>
        </row>
        <row r="46">
          <cell r="D46">
            <v>473</v>
          </cell>
          <cell r="E46">
            <v>18</v>
          </cell>
          <cell r="F46">
            <v>0</v>
          </cell>
          <cell r="G46">
            <v>0</v>
          </cell>
          <cell r="J46">
            <v>5</v>
          </cell>
          <cell r="K46">
            <v>0</v>
          </cell>
        </row>
        <row r="47">
          <cell r="F47">
            <v>0</v>
          </cell>
          <cell r="G47">
            <v>0</v>
          </cell>
          <cell r="K47">
            <v>0</v>
          </cell>
        </row>
        <row r="48">
          <cell r="D48">
            <v>68</v>
          </cell>
          <cell r="E48">
            <v>13</v>
          </cell>
          <cell r="F48">
            <v>0</v>
          </cell>
          <cell r="G48">
            <v>0</v>
          </cell>
          <cell r="J48">
            <v>6</v>
          </cell>
          <cell r="K48">
            <v>0</v>
          </cell>
        </row>
        <row r="50">
          <cell r="D50">
            <v>37</v>
          </cell>
          <cell r="E50">
            <v>16</v>
          </cell>
          <cell r="F50">
            <v>0</v>
          </cell>
          <cell r="G50">
            <v>0</v>
          </cell>
          <cell r="J50">
            <v>15</v>
          </cell>
          <cell r="K50">
            <v>0</v>
          </cell>
        </row>
        <row r="51">
          <cell r="D51">
            <v>42</v>
          </cell>
          <cell r="E51">
            <v>11</v>
          </cell>
          <cell r="F51">
            <v>0</v>
          </cell>
          <cell r="G51">
            <v>0</v>
          </cell>
          <cell r="J51">
            <v>7</v>
          </cell>
          <cell r="K51">
            <v>0</v>
          </cell>
        </row>
        <row r="52">
          <cell r="D52">
            <v>59</v>
          </cell>
          <cell r="E52">
            <v>22</v>
          </cell>
          <cell r="F52">
            <v>0</v>
          </cell>
          <cell r="G52">
            <v>0</v>
          </cell>
          <cell r="J52">
            <v>15</v>
          </cell>
          <cell r="K52">
            <v>1</v>
          </cell>
        </row>
        <row r="53">
          <cell r="D53">
            <v>49</v>
          </cell>
          <cell r="E53">
            <v>10</v>
          </cell>
          <cell r="F53">
            <v>0</v>
          </cell>
          <cell r="G53">
            <v>0</v>
          </cell>
          <cell r="J53">
            <v>3</v>
          </cell>
          <cell r="K53">
            <v>0</v>
          </cell>
        </row>
        <row r="54">
          <cell r="D54">
            <v>38</v>
          </cell>
          <cell r="E54">
            <v>9</v>
          </cell>
          <cell r="F54">
            <v>0</v>
          </cell>
          <cell r="G54">
            <v>0</v>
          </cell>
          <cell r="J54">
            <v>9</v>
          </cell>
          <cell r="K54">
            <v>0</v>
          </cell>
        </row>
        <row r="56">
          <cell r="D56">
            <v>219</v>
          </cell>
          <cell r="E56">
            <v>74</v>
          </cell>
          <cell r="F56">
            <v>0</v>
          </cell>
          <cell r="G56">
            <v>0</v>
          </cell>
          <cell r="J56">
            <v>32</v>
          </cell>
          <cell r="K56">
            <v>0</v>
          </cell>
        </row>
        <row r="57">
          <cell r="D57">
            <v>40</v>
          </cell>
          <cell r="E57">
            <v>5</v>
          </cell>
          <cell r="F57">
            <v>1</v>
          </cell>
          <cell r="G57">
            <v>0</v>
          </cell>
          <cell r="J57">
            <v>0</v>
          </cell>
          <cell r="K57">
            <v>0</v>
          </cell>
        </row>
        <row r="58">
          <cell r="D58">
            <v>45</v>
          </cell>
          <cell r="E58">
            <v>5</v>
          </cell>
          <cell r="F58">
            <v>0</v>
          </cell>
          <cell r="G58">
            <v>0</v>
          </cell>
          <cell r="J58">
            <v>3</v>
          </cell>
          <cell r="K58">
            <v>0</v>
          </cell>
        </row>
        <row r="59">
          <cell r="D59">
            <v>53</v>
          </cell>
          <cell r="E59">
            <v>4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</row>
        <row r="61">
          <cell r="D61">
            <v>113</v>
          </cell>
          <cell r="E61">
            <v>22</v>
          </cell>
          <cell r="F61">
            <v>0</v>
          </cell>
          <cell r="G61">
            <v>0</v>
          </cell>
          <cell r="J61">
            <v>10</v>
          </cell>
          <cell r="K61">
            <v>0</v>
          </cell>
        </row>
        <row r="62">
          <cell r="D62">
            <v>50</v>
          </cell>
          <cell r="E62">
            <v>14</v>
          </cell>
          <cell r="F62">
            <v>0</v>
          </cell>
          <cell r="G62">
            <v>0</v>
          </cell>
          <cell r="J62">
            <v>4</v>
          </cell>
          <cell r="K62">
            <v>0</v>
          </cell>
        </row>
        <row r="63">
          <cell r="D63">
            <v>85</v>
          </cell>
          <cell r="E63">
            <v>29</v>
          </cell>
          <cell r="F63">
            <v>0</v>
          </cell>
          <cell r="G63">
            <v>0</v>
          </cell>
          <cell r="J63">
            <v>4</v>
          </cell>
          <cell r="K63">
            <v>0</v>
          </cell>
        </row>
        <row r="64">
          <cell r="D64">
            <v>66</v>
          </cell>
          <cell r="E64">
            <v>16</v>
          </cell>
          <cell r="F64">
            <v>0</v>
          </cell>
          <cell r="G64">
            <v>0</v>
          </cell>
          <cell r="J64">
            <v>5</v>
          </cell>
          <cell r="K64">
            <v>0</v>
          </cell>
        </row>
      </sheetData>
      <sheetData sheetId="2">
        <row r="14">
          <cell r="F14">
            <v>0</v>
          </cell>
          <cell r="G14">
            <v>0</v>
          </cell>
          <cell r="K14">
            <v>0</v>
          </cell>
          <cell r="L14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255278</v>
          </cell>
          <cell r="F23">
            <v>0</v>
          </cell>
          <cell r="G23">
            <v>0</v>
          </cell>
          <cell r="J23">
            <v>0</v>
          </cell>
          <cell r="K23">
            <v>1531880</v>
          </cell>
          <cell r="L23">
            <v>0</v>
          </cell>
        </row>
        <row r="24">
          <cell r="F24">
            <v>0</v>
          </cell>
          <cell r="G24">
            <v>0</v>
          </cell>
          <cell r="J24">
            <v>10086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J25">
            <v>788</v>
          </cell>
          <cell r="K25">
            <v>0</v>
          </cell>
          <cell r="L25">
            <v>0</v>
          </cell>
        </row>
        <row r="26">
          <cell r="E26">
            <v>761145</v>
          </cell>
          <cell r="F26">
            <v>0</v>
          </cell>
          <cell r="G26">
            <v>0</v>
          </cell>
          <cell r="J26">
            <v>11788</v>
          </cell>
          <cell r="K26">
            <v>35000</v>
          </cell>
          <cell r="L26">
            <v>0</v>
          </cell>
        </row>
        <row r="27">
          <cell r="F27">
            <v>0</v>
          </cell>
          <cell r="G27">
            <v>0</v>
          </cell>
          <cell r="J27">
            <v>110816</v>
          </cell>
          <cell r="K27">
            <v>0</v>
          </cell>
          <cell r="L27">
            <v>0</v>
          </cell>
        </row>
        <row r="29">
          <cell r="D29">
            <v>25301246</v>
          </cell>
          <cell r="E29">
            <v>177825</v>
          </cell>
          <cell r="F29">
            <v>0</v>
          </cell>
          <cell r="G29">
            <v>0</v>
          </cell>
          <cell r="J29">
            <v>18450</v>
          </cell>
          <cell r="K29">
            <v>0</v>
          </cell>
          <cell r="L29">
            <v>0</v>
          </cell>
        </row>
        <row r="30">
          <cell r="D30">
            <v>15015659</v>
          </cell>
          <cell r="E30">
            <v>573177</v>
          </cell>
          <cell r="F30">
            <v>0</v>
          </cell>
          <cell r="G30">
            <v>0</v>
          </cell>
          <cell r="J30">
            <v>250147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K31">
            <v>0</v>
          </cell>
          <cell r="L31">
            <v>0</v>
          </cell>
        </row>
        <row r="32">
          <cell r="D32">
            <v>2780150</v>
          </cell>
          <cell r="E32">
            <v>2988345</v>
          </cell>
          <cell r="F32">
            <v>0</v>
          </cell>
          <cell r="G32">
            <v>0</v>
          </cell>
          <cell r="J32">
            <v>12550</v>
          </cell>
          <cell r="K32">
            <v>0</v>
          </cell>
          <cell r="L32">
            <v>0</v>
          </cell>
        </row>
        <row r="35">
          <cell r="F35">
            <v>0</v>
          </cell>
          <cell r="G35">
            <v>0</v>
          </cell>
          <cell r="J35">
            <v>13980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J36">
            <v>59672</v>
          </cell>
          <cell r="K36">
            <v>20120</v>
          </cell>
          <cell r="L36">
            <v>0</v>
          </cell>
        </row>
        <row r="37">
          <cell r="F37">
            <v>0</v>
          </cell>
          <cell r="G37">
            <v>0</v>
          </cell>
          <cell r="J37">
            <v>6550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J38">
            <v>140175</v>
          </cell>
          <cell r="K38">
            <v>0</v>
          </cell>
          <cell r="L38">
            <v>0</v>
          </cell>
        </row>
        <row r="40">
          <cell r="F40">
            <v>0</v>
          </cell>
          <cell r="G40">
            <v>0</v>
          </cell>
          <cell r="J40">
            <v>25956</v>
          </cell>
          <cell r="K40">
            <v>259500</v>
          </cell>
          <cell r="L40">
            <v>0</v>
          </cell>
        </row>
        <row r="41">
          <cell r="E41">
            <v>1249822</v>
          </cell>
          <cell r="F41">
            <v>0</v>
          </cell>
          <cell r="G41">
            <v>0</v>
          </cell>
          <cell r="J41">
            <v>92115</v>
          </cell>
          <cell r="K41">
            <v>0</v>
          </cell>
          <cell r="L41">
            <v>0</v>
          </cell>
        </row>
        <row r="42">
          <cell r="D42">
            <v>4607516</v>
          </cell>
          <cell r="E42">
            <v>504909</v>
          </cell>
          <cell r="F42">
            <v>0</v>
          </cell>
          <cell r="G42">
            <v>0</v>
          </cell>
          <cell r="J42">
            <v>36364</v>
          </cell>
          <cell r="K42">
            <v>487468</v>
          </cell>
          <cell r="L42">
            <v>0</v>
          </cell>
        </row>
        <row r="44">
          <cell r="D44">
            <v>582665</v>
          </cell>
          <cell r="E44">
            <v>0</v>
          </cell>
          <cell r="F44">
            <v>0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8407911</v>
          </cell>
          <cell r="E45">
            <v>133539</v>
          </cell>
          <cell r="F45">
            <v>0</v>
          </cell>
          <cell r="G45">
            <v>0</v>
          </cell>
          <cell r="J45">
            <v>52369</v>
          </cell>
          <cell r="K45">
            <v>0</v>
          </cell>
          <cell r="L45">
            <v>0</v>
          </cell>
        </row>
        <row r="46">
          <cell r="D46">
            <v>15159421</v>
          </cell>
          <cell r="E46">
            <v>816703</v>
          </cell>
          <cell r="F46">
            <v>0</v>
          </cell>
          <cell r="G46">
            <v>0</v>
          </cell>
          <cell r="J46">
            <v>77167</v>
          </cell>
          <cell r="K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K47">
            <v>0</v>
          </cell>
          <cell r="L47">
            <v>0</v>
          </cell>
        </row>
        <row r="48">
          <cell r="D48">
            <v>6680826</v>
          </cell>
          <cell r="E48">
            <v>164652</v>
          </cell>
          <cell r="F48">
            <v>0</v>
          </cell>
          <cell r="G48">
            <v>0</v>
          </cell>
          <cell r="J48">
            <v>2879</v>
          </cell>
          <cell r="K48">
            <v>0</v>
          </cell>
          <cell r="L48">
            <v>0</v>
          </cell>
        </row>
        <row r="50">
          <cell r="D50">
            <v>2441541</v>
          </cell>
          <cell r="E50">
            <v>664385</v>
          </cell>
          <cell r="F50">
            <v>0</v>
          </cell>
          <cell r="G50">
            <v>0</v>
          </cell>
          <cell r="J50">
            <v>117155</v>
          </cell>
          <cell r="K50">
            <v>0</v>
          </cell>
          <cell r="L50">
            <v>0</v>
          </cell>
        </row>
        <row r="51">
          <cell r="D51">
            <v>5581712</v>
          </cell>
          <cell r="E51">
            <v>910030</v>
          </cell>
          <cell r="F51">
            <v>0</v>
          </cell>
          <cell r="G51">
            <v>0</v>
          </cell>
          <cell r="J51">
            <v>16985</v>
          </cell>
          <cell r="K51">
            <v>0</v>
          </cell>
          <cell r="L51" t="str">
            <v>0</v>
          </cell>
        </row>
        <row r="52">
          <cell r="D52">
            <v>11685559</v>
          </cell>
          <cell r="E52">
            <v>1235154</v>
          </cell>
          <cell r="F52">
            <v>0</v>
          </cell>
          <cell r="G52">
            <v>0</v>
          </cell>
          <cell r="J52">
            <v>79122</v>
          </cell>
          <cell r="K52">
            <v>120000</v>
          </cell>
          <cell r="L52">
            <v>0</v>
          </cell>
        </row>
        <row r="53">
          <cell r="D53">
            <v>7640805</v>
          </cell>
          <cell r="E53">
            <v>883764</v>
          </cell>
          <cell r="F53">
            <v>0</v>
          </cell>
          <cell r="G53">
            <v>0</v>
          </cell>
          <cell r="J53">
            <v>39294</v>
          </cell>
          <cell r="K53">
            <v>0</v>
          </cell>
          <cell r="L53">
            <v>0</v>
          </cell>
        </row>
        <row r="54">
          <cell r="D54">
            <v>3907568</v>
          </cell>
          <cell r="E54">
            <v>2455</v>
          </cell>
          <cell r="J54">
            <v>3455</v>
          </cell>
          <cell r="K54">
            <v>0</v>
          </cell>
          <cell r="L54">
            <v>0</v>
          </cell>
        </row>
        <row r="56">
          <cell r="D56">
            <v>19499863</v>
          </cell>
          <cell r="E56">
            <v>1041592</v>
          </cell>
          <cell r="F56">
            <v>0</v>
          </cell>
          <cell r="G56">
            <v>0</v>
          </cell>
          <cell r="J56">
            <v>100191</v>
          </cell>
          <cell r="K56">
            <v>0</v>
          </cell>
          <cell r="L56">
            <v>0</v>
          </cell>
        </row>
        <row r="57">
          <cell r="D57">
            <v>5413598</v>
          </cell>
          <cell r="E57">
            <v>2813000</v>
          </cell>
          <cell r="F57">
            <v>27600</v>
          </cell>
          <cell r="G57">
            <v>0</v>
          </cell>
          <cell r="J57">
            <v>90000</v>
          </cell>
          <cell r="K57">
            <v>0</v>
          </cell>
          <cell r="L57">
            <v>0</v>
          </cell>
        </row>
        <row r="58">
          <cell r="D58">
            <v>5177717</v>
          </cell>
          <cell r="E58">
            <v>57542</v>
          </cell>
          <cell r="F58">
            <v>0</v>
          </cell>
          <cell r="G58">
            <v>0</v>
          </cell>
          <cell r="J58">
            <v>6672</v>
          </cell>
          <cell r="K58">
            <v>0</v>
          </cell>
          <cell r="L58">
            <v>0</v>
          </cell>
        </row>
        <row r="59">
          <cell r="D59">
            <v>2374657</v>
          </cell>
          <cell r="E59">
            <v>660570</v>
          </cell>
          <cell r="F59">
            <v>0</v>
          </cell>
          <cell r="G59">
            <v>0</v>
          </cell>
          <cell r="J59">
            <v>1000</v>
          </cell>
          <cell r="K59">
            <v>0</v>
          </cell>
          <cell r="L59">
            <v>0</v>
          </cell>
        </row>
        <row r="61">
          <cell r="D61">
            <v>10025056</v>
          </cell>
          <cell r="E61">
            <v>68617</v>
          </cell>
          <cell r="F61">
            <v>0</v>
          </cell>
          <cell r="G61">
            <v>0</v>
          </cell>
          <cell r="J61">
            <v>9260</v>
          </cell>
          <cell r="K61">
            <v>0</v>
          </cell>
        </row>
        <row r="62">
          <cell r="D62">
            <v>3317665</v>
          </cell>
          <cell r="E62">
            <v>286516</v>
          </cell>
          <cell r="F62">
            <v>0</v>
          </cell>
          <cell r="G62">
            <v>0</v>
          </cell>
          <cell r="J62">
            <v>27858</v>
          </cell>
          <cell r="K62">
            <v>0</v>
          </cell>
        </row>
        <row r="63">
          <cell r="D63">
            <v>9111786</v>
          </cell>
          <cell r="E63">
            <v>1353122</v>
          </cell>
          <cell r="F63">
            <v>0</v>
          </cell>
          <cell r="G63">
            <v>0</v>
          </cell>
          <cell r="J63">
            <v>14550</v>
          </cell>
          <cell r="K63">
            <v>0</v>
          </cell>
        </row>
        <row r="64">
          <cell r="D64">
            <v>3633035</v>
          </cell>
          <cell r="E64">
            <v>2441647</v>
          </cell>
          <cell r="F64">
            <v>0</v>
          </cell>
          <cell r="G64">
            <v>0</v>
          </cell>
          <cell r="J64">
            <v>25071</v>
          </cell>
          <cell r="K64">
            <v>0</v>
          </cell>
        </row>
      </sheetData>
      <sheetData sheetId="3">
        <row r="14">
          <cell r="F14">
            <v>0</v>
          </cell>
          <cell r="G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J17">
            <v>2</v>
          </cell>
          <cell r="K17">
            <v>0</v>
          </cell>
        </row>
        <row r="20">
          <cell r="E20">
            <v>3</v>
          </cell>
          <cell r="F20">
            <v>0</v>
          </cell>
          <cell r="G20">
            <v>0</v>
          </cell>
          <cell r="J20">
            <v>1</v>
          </cell>
          <cell r="K20">
            <v>0</v>
          </cell>
        </row>
        <row r="21">
          <cell r="F21">
            <v>0</v>
          </cell>
          <cell r="G21">
            <v>0</v>
          </cell>
          <cell r="J21">
            <v>7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3</v>
          </cell>
          <cell r="K22">
            <v>0</v>
          </cell>
          <cell r="O22">
            <v>0</v>
          </cell>
          <cell r="P22">
            <v>0</v>
          </cell>
        </row>
        <row r="23">
          <cell r="F23">
            <v>0</v>
          </cell>
          <cell r="G23">
            <v>0</v>
          </cell>
          <cell r="J23">
            <v>17</v>
          </cell>
          <cell r="K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F24">
            <v>0</v>
          </cell>
          <cell r="G24">
            <v>16</v>
          </cell>
          <cell r="J24">
            <v>13</v>
          </cell>
          <cell r="K24">
            <v>2</v>
          </cell>
        </row>
        <row r="25">
          <cell r="F25">
            <v>0</v>
          </cell>
          <cell r="G25">
            <v>0</v>
          </cell>
          <cell r="J25">
            <v>4</v>
          </cell>
          <cell r="K25">
            <v>0</v>
          </cell>
        </row>
        <row r="27">
          <cell r="E27">
            <v>13</v>
          </cell>
          <cell r="F27">
            <v>0</v>
          </cell>
          <cell r="G27">
            <v>0</v>
          </cell>
          <cell r="J27">
            <v>7</v>
          </cell>
          <cell r="K27">
            <v>0</v>
          </cell>
        </row>
        <row r="28">
          <cell r="E28">
            <v>10</v>
          </cell>
          <cell r="F28">
            <v>0</v>
          </cell>
          <cell r="G28">
            <v>0</v>
          </cell>
          <cell r="J28">
            <v>13</v>
          </cell>
          <cell r="K28">
            <v>0</v>
          </cell>
        </row>
        <row r="29">
          <cell r="F29">
            <v>0</v>
          </cell>
          <cell r="G29">
            <v>0</v>
          </cell>
          <cell r="K29">
            <v>0</v>
          </cell>
        </row>
        <row r="30">
          <cell r="E30">
            <v>5</v>
          </cell>
          <cell r="F30">
            <v>0</v>
          </cell>
          <cell r="G30">
            <v>0</v>
          </cell>
          <cell r="J30">
            <v>8</v>
          </cell>
          <cell r="K30">
            <v>0</v>
          </cell>
        </row>
        <row r="33">
          <cell r="F33">
            <v>0</v>
          </cell>
          <cell r="G33">
            <v>0</v>
          </cell>
          <cell r="J33">
            <v>6</v>
          </cell>
          <cell r="K33">
            <v>1</v>
          </cell>
        </row>
        <row r="34">
          <cell r="F34">
            <v>0</v>
          </cell>
          <cell r="G34">
            <v>0</v>
          </cell>
          <cell r="J34">
            <v>9</v>
          </cell>
          <cell r="K34">
            <v>3</v>
          </cell>
        </row>
        <row r="35">
          <cell r="F35">
            <v>0</v>
          </cell>
          <cell r="G35">
            <v>0</v>
          </cell>
          <cell r="J35">
            <v>18</v>
          </cell>
          <cell r="K35">
            <v>1</v>
          </cell>
        </row>
        <row r="36">
          <cell r="F36">
            <v>0</v>
          </cell>
          <cell r="G36">
            <v>0</v>
          </cell>
          <cell r="J36">
            <v>14</v>
          </cell>
          <cell r="K36">
            <v>0</v>
          </cell>
        </row>
        <row r="38">
          <cell r="E38">
            <v>13</v>
          </cell>
          <cell r="F38">
            <v>0</v>
          </cell>
          <cell r="G38">
            <v>0</v>
          </cell>
          <cell r="J38">
            <v>4</v>
          </cell>
          <cell r="K38">
            <v>1</v>
          </cell>
        </row>
        <row r="39">
          <cell r="E39">
            <v>10</v>
          </cell>
          <cell r="F39">
            <v>0</v>
          </cell>
          <cell r="G39">
            <v>0</v>
          </cell>
          <cell r="J39">
            <v>6</v>
          </cell>
          <cell r="K39">
            <v>0</v>
          </cell>
        </row>
        <row r="40">
          <cell r="E40">
            <v>55</v>
          </cell>
          <cell r="F40">
            <v>0</v>
          </cell>
          <cell r="G40">
            <v>0</v>
          </cell>
          <cell r="J40">
            <v>33</v>
          </cell>
          <cell r="K40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</row>
        <row r="43">
          <cell r="E43">
            <v>18</v>
          </cell>
          <cell r="F43">
            <v>0</v>
          </cell>
          <cell r="G43">
            <v>0</v>
          </cell>
          <cell r="J43">
            <v>15</v>
          </cell>
          <cell r="K43">
            <v>0</v>
          </cell>
        </row>
        <row r="44">
          <cell r="E44">
            <v>44</v>
          </cell>
          <cell r="F44">
            <v>0</v>
          </cell>
          <cell r="G44">
            <v>0</v>
          </cell>
          <cell r="J44">
            <v>35</v>
          </cell>
          <cell r="K44">
            <v>0</v>
          </cell>
        </row>
        <row r="45">
          <cell r="F45">
            <v>0</v>
          </cell>
          <cell r="G45">
            <v>0</v>
          </cell>
          <cell r="K45">
            <v>0</v>
          </cell>
        </row>
        <row r="46">
          <cell r="E46">
            <v>23</v>
          </cell>
          <cell r="F46">
            <v>2</v>
          </cell>
          <cell r="G46">
            <v>0</v>
          </cell>
          <cell r="J46">
            <v>15</v>
          </cell>
          <cell r="K46">
            <v>0</v>
          </cell>
        </row>
        <row r="48">
          <cell r="E48">
            <v>11</v>
          </cell>
          <cell r="F48">
            <v>0</v>
          </cell>
          <cell r="G48">
            <v>0</v>
          </cell>
          <cell r="J48">
            <v>7</v>
          </cell>
          <cell r="K48">
            <v>0</v>
          </cell>
        </row>
        <row r="49">
          <cell r="E49">
            <v>16</v>
          </cell>
          <cell r="F49">
            <v>0</v>
          </cell>
          <cell r="G49">
            <v>0</v>
          </cell>
          <cell r="J49">
            <v>6</v>
          </cell>
          <cell r="K49">
            <v>0</v>
          </cell>
        </row>
        <row r="50">
          <cell r="E50">
            <v>15</v>
          </cell>
          <cell r="F50">
            <v>0</v>
          </cell>
          <cell r="G50">
            <v>0</v>
          </cell>
          <cell r="J50">
            <v>1</v>
          </cell>
          <cell r="K50">
            <v>0</v>
          </cell>
        </row>
        <row r="51">
          <cell r="E51">
            <v>12</v>
          </cell>
          <cell r="F51">
            <v>0</v>
          </cell>
          <cell r="G51">
            <v>0</v>
          </cell>
          <cell r="J51">
            <v>17</v>
          </cell>
          <cell r="K51">
            <v>3</v>
          </cell>
        </row>
        <row r="52">
          <cell r="E52">
            <v>8</v>
          </cell>
          <cell r="F52">
            <v>0</v>
          </cell>
          <cell r="G52">
            <v>0</v>
          </cell>
          <cell r="J52">
            <v>2</v>
          </cell>
          <cell r="K52">
            <v>0</v>
          </cell>
        </row>
        <row r="54">
          <cell r="E54">
            <v>79</v>
          </cell>
          <cell r="F54">
            <v>2</v>
          </cell>
          <cell r="G54">
            <v>0</v>
          </cell>
          <cell r="J54">
            <v>59</v>
          </cell>
          <cell r="K54">
            <v>0</v>
          </cell>
        </row>
        <row r="55">
          <cell r="E55">
            <v>27</v>
          </cell>
          <cell r="F55">
            <v>0</v>
          </cell>
          <cell r="G55">
            <v>0</v>
          </cell>
          <cell r="J55">
            <v>5</v>
          </cell>
          <cell r="K55">
            <v>0</v>
          </cell>
        </row>
        <row r="56">
          <cell r="E56">
            <v>27</v>
          </cell>
          <cell r="F56">
            <v>0</v>
          </cell>
          <cell r="G56">
            <v>0</v>
          </cell>
          <cell r="J56">
            <v>11</v>
          </cell>
          <cell r="K56">
            <v>0</v>
          </cell>
        </row>
        <row r="57">
          <cell r="E57">
            <v>40</v>
          </cell>
          <cell r="F57">
            <v>0</v>
          </cell>
          <cell r="G57">
            <v>0</v>
          </cell>
          <cell r="J57">
            <v>7</v>
          </cell>
          <cell r="K57">
            <v>0</v>
          </cell>
        </row>
        <row r="59">
          <cell r="E59">
            <v>25</v>
          </cell>
          <cell r="F59">
            <v>2</v>
          </cell>
          <cell r="G59">
            <v>0</v>
          </cell>
          <cell r="J59">
            <v>13</v>
          </cell>
          <cell r="K59">
            <v>0</v>
          </cell>
        </row>
        <row r="60">
          <cell r="E60">
            <v>18</v>
          </cell>
          <cell r="F60">
            <v>0</v>
          </cell>
          <cell r="G60">
            <v>0</v>
          </cell>
          <cell r="J60">
            <v>19</v>
          </cell>
          <cell r="K60">
            <v>0</v>
          </cell>
        </row>
        <row r="61">
          <cell r="E61">
            <v>29</v>
          </cell>
          <cell r="F61">
            <v>0</v>
          </cell>
          <cell r="G61">
            <v>0</v>
          </cell>
          <cell r="J61">
            <v>16</v>
          </cell>
          <cell r="K61">
            <v>0</v>
          </cell>
        </row>
        <row r="62">
          <cell r="E62">
            <v>21</v>
          </cell>
          <cell r="F62">
            <v>0</v>
          </cell>
          <cell r="G62">
            <v>0</v>
          </cell>
          <cell r="J62">
            <v>12</v>
          </cell>
          <cell r="K62">
            <v>0</v>
          </cell>
        </row>
      </sheetData>
      <sheetData sheetId="4">
        <row r="14">
          <cell r="F14">
            <v>0</v>
          </cell>
          <cell r="G14">
            <v>0</v>
          </cell>
          <cell r="K14">
            <v>0</v>
          </cell>
          <cell r="L14">
            <v>0</v>
          </cell>
        </row>
        <row r="20">
          <cell r="E20">
            <v>612700</v>
          </cell>
          <cell r="F20">
            <v>0</v>
          </cell>
          <cell r="G20">
            <v>0</v>
          </cell>
          <cell r="J20">
            <v>14340</v>
          </cell>
          <cell r="K20">
            <v>0</v>
          </cell>
          <cell r="L20">
            <v>0</v>
          </cell>
        </row>
        <row r="21">
          <cell r="E21">
            <v>841251</v>
          </cell>
          <cell r="F21">
            <v>0</v>
          </cell>
          <cell r="G21">
            <v>0</v>
          </cell>
          <cell r="J21">
            <v>413002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J22">
            <v>18912</v>
          </cell>
          <cell r="K22">
            <v>0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F23">
            <v>0</v>
          </cell>
          <cell r="G23">
            <v>0</v>
          </cell>
          <cell r="J23">
            <v>493412</v>
          </cell>
          <cell r="K23">
            <v>75000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2678112</v>
          </cell>
          <cell r="F24">
            <v>0</v>
          </cell>
          <cell r="G24">
            <v>151486185</v>
          </cell>
          <cell r="J24">
            <v>205755</v>
          </cell>
          <cell r="K24">
            <v>54989</v>
          </cell>
          <cell r="L24">
            <v>0</v>
          </cell>
        </row>
        <row r="25">
          <cell r="F25">
            <v>0</v>
          </cell>
          <cell r="G25">
            <v>0</v>
          </cell>
          <cell r="J25">
            <v>276603</v>
          </cell>
          <cell r="K25">
            <v>0</v>
          </cell>
          <cell r="L25">
            <v>0</v>
          </cell>
        </row>
        <row r="27">
          <cell r="E27">
            <v>4732957</v>
          </cell>
          <cell r="F27">
            <v>0</v>
          </cell>
          <cell r="G27">
            <v>0</v>
          </cell>
          <cell r="J27">
            <v>64881</v>
          </cell>
          <cell r="K27">
            <v>0</v>
          </cell>
          <cell r="L27">
            <v>0</v>
          </cell>
        </row>
        <row r="28">
          <cell r="E28">
            <v>37106</v>
          </cell>
          <cell r="F28">
            <v>0</v>
          </cell>
          <cell r="G28">
            <v>0</v>
          </cell>
          <cell r="J28">
            <v>51610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K29">
            <v>0</v>
          </cell>
          <cell r="L29">
            <v>0</v>
          </cell>
        </row>
        <row r="30">
          <cell r="E30">
            <v>485962</v>
          </cell>
          <cell r="F30">
            <v>0</v>
          </cell>
          <cell r="G30">
            <v>0</v>
          </cell>
          <cell r="J30">
            <v>1357428</v>
          </cell>
          <cell r="K30">
            <v>209314</v>
          </cell>
          <cell r="L30">
            <v>0</v>
          </cell>
        </row>
        <row r="33">
          <cell r="F33">
            <v>0</v>
          </cell>
          <cell r="G33">
            <v>0</v>
          </cell>
          <cell r="J33">
            <v>11003</v>
          </cell>
          <cell r="K33">
            <v>440</v>
          </cell>
          <cell r="L33">
            <v>0</v>
          </cell>
        </row>
        <row r="34">
          <cell r="F34">
            <v>0</v>
          </cell>
          <cell r="G34">
            <v>0</v>
          </cell>
          <cell r="J34">
            <v>30388</v>
          </cell>
          <cell r="K34">
            <v>465434</v>
          </cell>
          <cell r="L34">
            <v>0</v>
          </cell>
        </row>
        <row r="35">
          <cell r="F35">
            <v>0</v>
          </cell>
          <cell r="G35">
            <v>0</v>
          </cell>
          <cell r="J35">
            <v>81151</v>
          </cell>
          <cell r="K35">
            <v>32493</v>
          </cell>
          <cell r="L35">
            <v>0</v>
          </cell>
          <cell r="O35">
            <v>0</v>
          </cell>
          <cell r="P35">
            <v>0</v>
          </cell>
        </row>
        <row r="36">
          <cell r="F36">
            <v>0</v>
          </cell>
          <cell r="G36">
            <v>0</v>
          </cell>
          <cell r="J36">
            <v>286747</v>
          </cell>
          <cell r="K36">
            <v>0</v>
          </cell>
          <cell r="L36">
            <v>0</v>
          </cell>
        </row>
        <row r="38">
          <cell r="F38">
            <v>0</v>
          </cell>
          <cell r="G38">
            <v>0</v>
          </cell>
          <cell r="J38">
            <v>51460</v>
          </cell>
          <cell r="K38">
            <v>52800</v>
          </cell>
          <cell r="L38">
            <v>0</v>
          </cell>
        </row>
        <row r="39">
          <cell r="E39">
            <v>49714</v>
          </cell>
          <cell r="F39">
            <v>0</v>
          </cell>
          <cell r="G39">
            <v>0</v>
          </cell>
          <cell r="J39">
            <v>47390</v>
          </cell>
          <cell r="K39">
            <v>0</v>
          </cell>
          <cell r="L39">
            <v>0</v>
          </cell>
        </row>
        <row r="40">
          <cell r="E40">
            <v>932888</v>
          </cell>
          <cell r="F40">
            <v>0</v>
          </cell>
          <cell r="G40">
            <v>0</v>
          </cell>
          <cell r="J40">
            <v>203145</v>
          </cell>
          <cell r="K40">
            <v>0</v>
          </cell>
          <cell r="L40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7600</v>
          </cell>
          <cell r="F43">
            <v>0</v>
          </cell>
          <cell r="G43">
            <v>0</v>
          </cell>
          <cell r="J43">
            <v>51443</v>
          </cell>
          <cell r="K43">
            <v>0</v>
          </cell>
          <cell r="L43">
            <v>0</v>
          </cell>
        </row>
        <row r="44">
          <cell r="E44">
            <v>447712</v>
          </cell>
          <cell r="F44">
            <v>0</v>
          </cell>
          <cell r="G44">
            <v>0</v>
          </cell>
          <cell r="J44">
            <v>480363</v>
          </cell>
          <cell r="K44">
            <v>13938</v>
          </cell>
          <cell r="L44">
            <v>0</v>
          </cell>
        </row>
        <row r="45">
          <cell r="F45">
            <v>0</v>
          </cell>
          <cell r="G45">
            <v>0</v>
          </cell>
          <cell r="K45">
            <v>0</v>
          </cell>
          <cell r="L45">
            <v>0</v>
          </cell>
        </row>
        <row r="46">
          <cell r="E46">
            <v>368982</v>
          </cell>
          <cell r="F46">
            <v>31500</v>
          </cell>
          <cell r="G46">
            <v>0</v>
          </cell>
          <cell r="J46">
            <v>221445</v>
          </cell>
          <cell r="K46">
            <v>0</v>
          </cell>
          <cell r="L46">
            <v>0</v>
          </cell>
        </row>
        <row r="48">
          <cell r="E48">
            <v>421010</v>
          </cell>
          <cell r="F48">
            <v>0</v>
          </cell>
          <cell r="G48">
            <v>0</v>
          </cell>
          <cell r="J48">
            <v>48834</v>
          </cell>
          <cell r="K48">
            <v>0</v>
          </cell>
          <cell r="L48">
            <v>0</v>
          </cell>
        </row>
        <row r="49">
          <cell r="E49">
            <v>1310240</v>
          </cell>
          <cell r="F49">
            <v>0</v>
          </cell>
          <cell r="G49">
            <v>0</v>
          </cell>
          <cell r="J49">
            <v>338332</v>
          </cell>
          <cell r="K49">
            <v>0</v>
          </cell>
          <cell r="L49" t="str">
            <v>0</v>
          </cell>
        </row>
        <row r="50">
          <cell r="E50">
            <v>2857271</v>
          </cell>
          <cell r="F50">
            <v>0</v>
          </cell>
          <cell r="G50">
            <v>0</v>
          </cell>
          <cell r="J50">
            <v>45804</v>
          </cell>
          <cell r="K50">
            <v>0</v>
          </cell>
          <cell r="L50">
            <v>0</v>
          </cell>
        </row>
        <row r="51">
          <cell r="E51">
            <v>576668</v>
          </cell>
          <cell r="F51">
            <v>0</v>
          </cell>
          <cell r="G51">
            <v>0</v>
          </cell>
          <cell r="J51">
            <v>203057</v>
          </cell>
          <cell r="K51">
            <v>17259</v>
          </cell>
          <cell r="L51">
            <v>0</v>
          </cell>
        </row>
        <row r="52">
          <cell r="E52">
            <v>620077</v>
          </cell>
          <cell r="F52">
            <v>0</v>
          </cell>
          <cell r="G52">
            <v>0</v>
          </cell>
          <cell r="J52">
            <v>5400</v>
          </cell>
          <cell r="K52">
            <v>0</v>
          </cell>
          <cell r="L52">
            <v>0</v>
          </cell>
        </row>
        <row r="54">
          <cell r="E54">
            <v>1561976</v>
          </cell>
          <cell r="F54">
            <v>8495</v>
          </cell>
          <cell r="G54">
            <v>0</v>
          </cell>
          <cell r="J54">
            <v>833159</v>
          </cell>
          <cell r="K54">
            <v>0</v>
          </cell>
          <cell r="L54">
            <v>0</v>
          </cell>
        </row>
        <row r="55">
          <cell r="E55">
            <v>460279</v>
          </cell>
          <cell r="F55">
            <v>0</v>
          </cell>
          <cell r="G55">
            <v>0</v>
          </cell>
          <cell r="J55">
            <v>3593</v>
          </cell>
          <cell r="K55">
            <v>0</v>
          </cell>
          <cell r="L55">
            <v>0</v>
          </cell>
        </row>
        <row r="56">
          <cell r="E56">
            <v>224635</v>
          </cell>
          <cell r="F56">
            <v>0</v>
          </cell>
          <cell r="G56">
            <v>0</v>
          </cell>
          <cell r="J56">
            <v>63675</v>
          </cell>
          <cell r="K56">
            <v>0</v>
          </cell>
          <cell r="L56">
            <v>0</v>
          </cell>
        </row>
        <row r="57">
          <cell r="E57">
            <v>1801208</v>
          </cell>
          <cell r="F57">
            <v>0</v>
          </cell>
          <cell r="G57">
            <v>0</v>
          </cell>
          <cell r="J57">
            <v>743271</v>
          </cell>
          <cell r="K57">
            <v>0</v>
          </cell>
          <cell r="L57">
            <v>0</v>
          </cell>
        </row>
        <row r="59">
          <cell r="E59">
            <v>168948</v>
          </cell>
          <cell r="F59">
            <v>84291</v>
          </cell>
          <cell r="G59">
            <v>0</v>
          </cell>
          <cell r="J59">
            <v>55422</v>
          </cell>
          <cell r="K59">
            <v>0</v>
          </cell>
        </row>
        <row r="60">
          <cell r="E60">
            <v>894384</v>
          </cell>
          <cell r="F60">
            <v>0</v>
          </cell>
          <cell r="G60">
            <v>0</v>
          </cell>
          <cell r="J60">
            <v>437529</v>
          </cell>
          <cell r="K60">
            <v>0</v>
          </cell>
        </row>
        <row r="61">
          <cell r="E61">
            <v>268127</v>
          </cell>
          <cell r="F61">
            <v>0</v>
          </cell>
          <cell r="G61">
            <v>0</v>
          </cell>
          <cell r="J61">
            <v>4820168</v>
          </cell>
          <cell r="K61">
            <v>0</v>
          </cell>
        </row>
        <row r="62">
          <cell r="E62">
            <v>2283109</v>
          </cell>
          <cell r="F62">
            <v>0</v>
          </cell>
          <cell r="G62">
            <v>0</v>
          </cell>
          <cell r="J62">
            <v>59158</v>
          </cell>
          <cell r="K62">
            <v>0</v>
          </cell>
        </row>
      </sheetData>
      <sheetData sheetId="5">
        <row r="14">
          <cell r="E14">
            <v>1</v>
          </cell>
          <cell r="F14">
            <v>0</v>
          </cell>
          <cell r="G14">
            <v>0</v>
          </cell>
          <cell r="J14">
            <v>1</v>
          </cell>
          <cell r="K14">
            <v>0</v>
          </cell>
        </row>
        <row r="15">
          <cell r="F15">
            <v>0</v>
          </cell>
          <cell r="G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J16">
            <v>1</v>
          </cell>
          <cell r="K16">
            <v>0</v>
          </cell>
        </row>
        <row r="17">
          <cell r="F17">
            <v>0</v>
          </cell>
          <cell r="G17">
            <v>0</v>
          </cell>
          <cell r="J17">
            <v>2</v>
          </cell>
          <cell r="K17">
            <v>0</v>
          </cell>
        </row>
        <row r="20">
          <cell r="E20">
            <v>1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J21">
            <v>4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J23">
            <v>2</v>
          </cell>
          <cell r="K23">
            <v>0</v>
          </cell>
        </row>
        <row r="24">
          <cell r="F24">
            <v>0</v>
          </cell>
          <cell r="G24">
            <v>0</v>
          </cell>
          <cell r="J24">
            <v>2</v>
          </cell>
          <cell r="K24">
            <v>0</v>
          </cell>
        </row>
        <row r="25">
          <cell r="F25">
            <v>0</v>
          </cell>
          <cell r="G25">
            <v>0</v>
          </cell>
          <cell r="J25">
            <v>8</v>
          </cell>
          <cell r="K25">
            <v>0</v>
          </cell>
        </row>
        <row r="27">
          <cell r="E27">
            <v>6</v>
          </cell>
          <cell r="F27">
            <v>0</v>
          </cell>
          <cell r="G27">
            <v>0</v>
          </cell>
          <cell r="J27">
            <v>5</v>
          </cell>
          <cell r="K27">
            <v>0</v>
          </cell>
        </row>
        <row r="28">
          <cell r="E28">
            <v>21</v>
          </cell>
          <cell r="F28">
            <v>0</v>
          </cell>
          <cell r="G28">
            <v>0</v>
          </cell>
          <cell r="J28">
            <v>15</v>
          </cell>
          <cell r="K28">
            <v>0</v>
          </cell>
        </row>
        <row r="29">
          <cell r="F29">
            <v>0</v>
          </cell>
          <cell r="G29">
            <v>0</v>
          </cell>
          <cell r="K29">
            <v>0</v>
          </cell>
        </row>
        <row r="30">
          <cell r="E30">
            <v>23</v>
          </cell>
          <cell r="F30">
            <v>0</v>
          </cell>
          <cell r="G30">
            <v>0</v>
          </cell>
          <cell r="J30">
            <v>10</v>
          </cell>
          <cell r="K30">
            <v>1</v>
          </cell>
        </row>
        <row r="33">
          <cell r="E33">
            <v>25</v>
          </cell>
          <cell r="F33">
            <v>0</v>
          </cell>
          <cell r="G33">
            <v>0</v>
          </cell>
          <cell r="J33">
            <v>2</v>
          </cell>
          <cell r="K33">
            <v>0</v>
          </cell>
        </row>
        <row r="34">
          <cell r="E34">
            <v>7</v>
          </cell>
          <cell r="F34">
            <v>5</v>
          </cell>
          <cell r="G34">
            <v>0</v>
          </cell>
          <cell r="J34">
            <v>6</v>
          </cell>
          <cell r="K34">
            <v>5</v>
          </cell>
        </row>
        <row r="35">
          <cell r="F35">
            <v>0</v>
          </cell>
          <cell r="G35">
            <v>0</v>
          </cell>
          <cell r="J35">
            <v>4</v>
          </cell>
          <cell r="K35">
            <v>0</v>
          </cell>
        </row>
        <row r="36">
          <cell r="E36">
            <v>26</v>
          </cell>
          <cell r="F36">
            <v>2</v>
          </cell>
          <cell r="G36">
            <v>0</v>
          </cell>
          <cell r="J36">
            <v>4</v>
          </cell>
          <cell r="K36">
            <v>0</v>
          </cell>
        </row>
        <row r="38">
          <cell r="E38">
            <v>10</v>
          </cell>
          <cell r="F38">
            <v>0</v>
          </cell>
          <cell r="G38">
            <v>0</v>
          </cell>
          <cell r="J38">
            <v>17</v>
          </cell>
          <cell r="K38">
            <v>2</v>
          </cell>
        </row>
        <row r="39">
          <cell r="E39">
            <v>13</v>
          </cell>
          <cell r="F39">
            <v>0</v>
          </cell>
          <cell r="G39">
            <v>0</v>
          </cell>
          <cell r="J39">
            <v>12</v>
          </cell>
          <cell r="K39">
            <v>0</v>
          </cell>
        </row>
        <row r="40">
          <cell r="E40">
            <v>27</v>
          </cell>
          <cell r="F40">
            <v>0</v>
          </cell>
          <cell r="G40">
            <v>0</v>
          </cell>
          <cell r="J40">
            <v>18</v>
          </cell>
          <cell r="K40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</row>
        <row r="43">
          <cell r="E43">
            <v>4</v>
          </cell>
          <cell r="F43">
            <v>0</v>
          </cell>
          <cell r="G43">
            <v>0</v>
          </cell>
          <cell r="J43">
            <v>5</v>
          </cell>
          <cell r="K43">
            <v>0</v>
          </cell>
        </row>
        <row r="44">
          <cell r="E44">
            <v>17</v>
          </cell>
          <cell r="F44">
            <v>0</v>
          </cell>
          <cell r="G44">
            <v>0</v>
          </cell>
          <cell r="J44">
            <v>20</v>
          </cell>
          <cell r="K44">
            <v>0</v>
          </cell>
        </row>
        <row r="45">
          <cell r="F45">
            <v>0</v>
          </cell>
          <cell r="G45">
            <v>0</v>
          </cell>
          <cell r="J45">
            <v>25</v>
          </cell>
          <cell r="K45">
            <v>0</v>
          </cell>
          <cell r="N45">
            <v>0</v>
          </cell>
          <cell r="O45">
            <v>0</v>
          </cell>
        </row>
        <row r="46">
          <cell r="E46">
            <v>22</v>
          </cell>
          <cell r="F46">
            <v>2</v>
          </cell>
          <cell r="G46">
            <v>0</v>
          </cell>
          <cell r="J46">
            <v>21</v>
          </cell>
          <cell r="K46">
            <v>0</v>
          </cell>
        </row>
        <row r="48">
          <cell r="E48">
            <v>20</v>
          </cell>
          <cell r="F48">
            <v>0</v>
          </cell>
          <cell r="G48">
            <v>0</v>
          </cell>
          <cell r="J48">
            <v>16</v>
          </cell>
          <cell r="K48">
            <v>0</v>
          </cell>
        </row>
        <row r="49">
          <cell r="E49">
            <v>24</v>
          </cell>
          <cell r="F49">
            <v>0</v>
          </cell>
          <cell r="G49">
            <v>0</v>
          </cell>
          <cell r="J49">
            <v>22</v>
          </cell>
          <cell r="K49">
            <v>0</v>
          </cell>
        </row>
        <row r="50">
          <cell r="E50">
            <v>19</v>
          </cell>
          <cell r="F50">
            <v>0</v>
          </cell>
          <cell r="G50">
            <v>0</v>
          </cell>
          <cell r="J50">
            <v>17</v>
          </cell>
          <cell r="K50">
            <v>0</v>
          </cell>
        </row>
        <row r="51">
          <cell r="E51">
            <v>13</v>
          </cell>
          <cell r="F51">
            <v>0</v>
          </cell>
          <cell r="G51">
            <v>0</v>
          </cell>
          <cell r="J51">
            <v>10</v>
          </cell>
          <cell r="K51">
            <v>0</v>
          </cell>
        </row>
        <row r="52">
          <cell r="E52">
            <v>45</v>
          </cell>
          <cell r="F52">
            <v>0</v>
          </cell>
          <cell r="G52">
            <v>0</v>
          </cell>
          <cell r="J52">
            <v>44</v>
          </cell>
          <cell r="K52">
            <v>0</v>
          </cell>
        </row>
        <row r="54">
          <cell r="E54">
            <v>78</v>
          </cell>
          <cell r="F54">
            <v>1</v>
          </cell>
          <cell r="G54">
            <v>0</v>
          </cell>
          <cell r="J54">
            <v>67</v>
          </cell>
          <cell r="K54">
            <v>0</v>
          </cell>
        </row>
        <row r="55">
          <cell r="E55">
            <v>13</v>
          </cell>
          <cell r="F55">
            <v>0</v>
          </cell>
          <cell r="G55">
            <v>0</v>
          </cell>
          <cell r="J55">
            <v>8</v>
          </cell>
          <cell r="K55">
            <v>0</v>
          </cell>
        </row>
        <row r="56">
          <cell r="E56">
            <v>9</v>
          </cell>
          <cell r="F56">
            <v>0</v>
          </cell>
          <cell r="G56">
            <v>0</v>
          </cell>
          <cell r="J56">
            <v>7</v>
          </cell>
          <cell r="K56">
            <v>0</v>
          </cell>
        </row>
        <row r="57">
          <cell r="E57">
            <v>14</v>
          </cell>
          <cell r="F57">
            <v>0</v>
          </cell>
          <cell r="G57">
            <v>0</v>
          </cell>
          <cell r="J57">
            <v>11</v>
          </cell>
          <cell r="K57">
            <v>0</v>
          </cell>
        </row>
        <row r="59">
          <cell r="E59">
            <v>13</v>
          </cell>
          <cell r="F59">
            <v>0</v>
          </cell>
          <cell r="G59">
            <v>0</v>
          </cell>
          <cell r="J59">
            <v>15</v>
          </cell>
          <cell r="K59">
            <v>0</v>
          </cell>
        </row>
        <row r="60">
          <cell r="E60">
            <v>3</v>
          </cell>
          <cell r="F60">
            <v>1</v>
          </cell>
          <cell r="G60">
            <v>0</v>
          </cell>
          <cell r="J60">
            <v>4</v>
          </cell>
          <cell r="K60">
            <v>0</v>
          </cell>
        </row>
        <row r="61">
          <cell r="E61">
            <v>14</v>
          </cell>
          <cell r="F61">
            <v>0</v>
          </cell>
          <cell r="G61">
            <v>0</v>
          </cell>
          <cell r="J61">
            <v>13</v>
          </cell>
          <cell r="K61">
            <v>0</v>
          </cell>
        </row>
        <row r="62">
          <cell r="E62">
            <v>7</v>
          </cell>
          <cell r="F62">
            <v>1</v>
          </cell>
          <cell r="G62">
            <v>0</v>
          </cell>
          <cell r="J62">
            <v>6</v>
          </cell>
          <cell r="K62">
            <v>1</v>
          </cell>
        </row>
      </sheetData>
      <sheetData sheetId="6">
        <row r="14">
          <cell r="E14">
            <v>400</v>
          </cell>
          <cell r="F14">
            <v>0</v>
          </cell>
          <cell r="G14">
            <v>0</v>
          </cell>
          <cell r="J14">
            <v>400</v>
          </cell>
          <cell r="K14">
            <v>0</v>
          </cell>
        </row>
        <row r="16">
          <cell r="J16">
            <v>24357</v>
          </cell>
          <cell r="K16">
            <v>0</v>
          </cell>
        </row>
        <row r="17">
          <cell r="J17">
            <v>187682</v>
          </cell>
          <cell r="K17">
            <v>0</v>
          </cell>
          <cell r="L17">
            <v>0</v>
          </cell>
        </row>
        <row r="20">
          <cell r="E20">
            <v>200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220794</v>
          </cell>
          <cell r="F21">
            <v>0</v>
          </cell>
          <cell r="G21">
            <v>0</v>
          </cell>
          <cell r="J21">
            <v>249402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J22">
            <v>2700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J23">
            <v>88499</v>
          </cell>
          <cell r="K23">
            <v>0</v>
          </cell>
          <cell r="L23">
            <v>0</v>
          </cell>
        </row>
        <row r="24">
          <cell r="E24">
            <v>203013</v>
          </cell>
          <cell r="F24">
            <v>0</v>
          </cell>
          <cell r="G24">
            <v>0</v>
          </cell>
          <cell r="J24">
            <v>23500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J25">
            <v>378996</v>
          </cell>
          <cell r="K25">
            <v>0</v>
          </cell>
          <cell r="L25">
            <v>0</v>
          </cell>
        </row>
        <row r="27">
          <cell r="E27">
            <v>1311</v>
          </cell>
          <cell r="F27">
            <v>0</v>
          </cell>
          <cell r="G27">
            <v>0</v>
          </cell>
          <cell r="J27">
            <v>2600</v>
          </cell>
          <cell r="K27">
            <v>0</v>
          </cell>
          <cell r="L27">
            <v>0</v>
          </cell>
        </row>
        <row r="28">
          <cell r="E28">
            <v>3100</v>
          </cell>
          <cell r="F28">
            <v>0</v>
          </cell>
          <cell r="G28">
            <v>0</v>
          </cell>
          <cell r="J28">
            <v>46514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K29">
            <v>0</v>
          </cell>
          <cell r="L29">
            <v>0</v>
          </cell>
        </row>
        <row r="30">
          <cell r="E30">
            <v>146152</v>
          </cell>
          <cell r="F30">
            <v>0</v>
          </cell>
          <cell r="G30">
            <v>0</v>
          </cell>
          <cell r="J30">
            <v>33834</v>
          </cell>
          <cell r="K30">
            <v>734</v>
          </cell>
          <cell r="L30">
            <v>0</v>
          </cell>
        </row>
        <row r="33">
          <cell r="E33">
            <v>291801</v>
          </cell>
          <cell r="F33">
            <v>0</v>
          </cell>
          <cell r="G33">
            <v>0</v>
          </cell>
          <cell r="J33">
            <v>7599</v>
          </cell>
          <cell r="K33">
            <v>0</v>
          </cell>
          <cell r="L33">
            <v>0</v>
          </cell>
        </row>
        <row r="34">
          <cell r="E34">
            <v>353802</v>
          </cell>
          <cell r="F34">
            <v>11200</v>
          </cell>
          <cell r="G34">
            <v>0</v>
          </cell>
          <cell r="J34">
            <v>55266</v>
          </cell>
          <cell r="K34">
            <v>97692</v>
          </cell>
          <cell r="L34">
            <v>0</v>
          </cell>
        </row>
        <row r="35">
          <cell r="F35">
            <v>0</v>
          </cell>
          <cell r="G35">
            <v>0</v>
          </cell>
          <cell r="J35">
            <v>4599</v>
          </cell>
          <cell r="K35">
            <v>0</v>
          </cell>
          <cell r="L35">
            <v>0</v>
          </cell>
        </row>
        <row r="36">
          <cell r="E36">
            <v>36021</v>
          </cell>
          <cell r="F36">
            <v>2200</v>
          </cell>
          <cell r="G36">
            <v>0</v>
          </cell>
          <cell r="J36">
            <v>428766</v>
          </cell>
          <cell r="K36">
            <v>0</v>
          </cell>
          <cell r="L36">
            <v>0</v>
          </cell>
        </row>
        <row r="38">
          <cell r="E38">
            <v>77833</v>
          </cell>
          <cell r="F38">
            <v>0</v>
          </cell>
          <cell r="G38">
            <v>0</v>
          </cell>
          <cell r="J38">
            <v>87813</v>
          </cell>
          <cell r="K38">
            <v>97525</v>
          </cell>
          <cell r="L38">
            <v>0</v>
          </cell>
        </row>
        <row r="39">
          <cell r="E39">
            <v>32901</v>
          </cell>
          <cell r="F39">
            <v>0</v>
          </cell>
          <cell r="G39">
            <v>0</v>
          </cell>
          <cell r="J39">
            <v>73705</v>
          </cell>
          <cell r="K39">
            <v>0</v>
          </cell>
          <cell r="L39">
            <v>0</v>
          </cell>
        </row>
        <row r="40">
          <cell r="E40">
            <v>772074</v>
          </cell>
          <cell r="F40">
            <v>0</v>
          </cell>
          <cell r="G40">
            <v>0</v>
          </cell>
          <cell r="J40">
            <v>144766</v>
          </cell>
          <cell r="K40">
            <v>0</v>
          </cell>
          <cell r="L40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26445</v>
          </cell>
          <cell r="F43">
            <v>0</v>
          </cell>
          <cell r="G43">
            <v>0</v>
          </cell>
          <cell r="J43">
            <v>61741</v>
          </cell>
          <cell r="K43">
            <v>0</v>
          </cell>
          <cell r="L43">
            <v>0</v>
          </cell>
        </row>
        <row r="44">
          <cell r="E44">
            <v>1298916</v>
          </cell>
          <cell r="F44">
            <v>0</v>
          </cell>
          <cell r="G44">
            <v>0</v>
          </cell>
          <cell r="J44">
            <v>212188</v>
          </cell>
          <cell r="K44">
            <v>117325</v>
          </cell>
          <cell r="L44">
            <v>0</v>
          </cell>
        </row>
        <row r="45">
          <cell r="F45">
            <v>0</v>
          </cell>
          <cell r="G45">
            <v>0</v>
          </cell>
          <cell r="J45">
            <v>540444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173280</v>
          </cell>
          <cell r="F46">
            <v>5200</v>
          </cell>
          <cell r="G46">
            <v>0</v>
          </cell>
          <cell r="J46">
            <v>139050</v>
          </cell>
          <cell r="K46">
            <v>0</v>
          </cell>
          <cell r="L46">
            <v>0</v>
          </cell>
        </row>
        <row r="48">
          <cell r="E48">
            <v>11897827</v>
          </cell>
          <cell r="F48">
            <v>0</v>
          </cell>
          <cell r="G48">
            <v>0</v>
          </cell>
          <cell r="J48">
            <v>115321</v>
          </cell>
          <cell r="K48">
            <v>14000</v>
          </cell>
          <cell r="L48">
            <v>0</v>
          </cell>
        </row>
        <row r="49">
          <cell r="E49">
            <v>839888</v>
          </cell>
          <cell r="F49">
            <v>0</v>
          </cell>
          <cell r="G49">
            <v>0</v>
          </cell>
          <cell r="J49">
            <v>227355</v>
          </cell>
          <cell r="K49">
            <v>0</v>
          </cell>
          <cell r="L49" t="str">
            <v>0</v>
          </cell>
        </row>
        <row r="50">
          <cell r="E50">
            <v>2291175</v>
          </cell>
          <cell r="F50">
            <v>0</v>
          </cell>
          <cell r="G50">
            <v>0</v>
          </cell>
          <cell r="J50">
            <v>125088</v>
          </cell>
          <cell r="K50">
            <v>49000</v>
          </cell>
          <cell r="L50">
            <v>0</v>
          </cell>
        </row>
        <row r="51">
          <cell r="E51">
            <v>226650</v>
          </cell>
          <cell r="F51">
            <v>0</v>
          </cell>
          <cell r="G51">
            <v>0</v>
          </cell>
          <cell r="J51">
            <v>28790</v>
          </cell>
          <cell r="K51">
            <v>0</v>
          </cell>
          <cell r="L51">
            <v>0</v>
          </cell>
        </row>
        <row r="52">
          <cell r="E52">
            <v>1342464</v>
          </cell>
          <cell r="F52">
            <v>0</v>
          </cell>
          <cell r="G52">
            <v>0</v>
          </cell>
          <cell r="J52">
            <v>550771</v>
          </cell>
          <cell r="K52">
            <v>39600</v>
          </cell>
          <cell r="L52">
            <v>0</v>
          </cell>
        </row>
        <row r="54">
          <cell r="E54">
            <v>208003</v>
          </cell>
          <cell r="F54">
            <v>8000</v>
          </cell>
          <cell r="G54">
            <v>0</v>
          </cell>
          <cell r="J54">
            <v>105363</v>
          </cell>
          <cell r="K54">
            <v>0</v>
          </cell>
          <cell r="L54">
            <v>0</v>
          </cell>
        </row>
        <row r="55">
          <cell r="E55">
            <v>552850</v>
          </cell>
          <cell r="F55">
            <v>0</v>
          </cell>
          <cell r="G55">
            <v>0</v>
          </cell>
          <cell r="J55">
            <v>815466</v>
          </cell>
          <cell r="K55">
            <v>0</v>
          </cell>
          <cell r="L55">
            <v>0</v>
          </cell>
        </row>
        <row r="56">
          <cell r="E56">
            <v>110115</v>
          </cell>
          <cell r="F56">
            <v>0</v>
          </cell>
          <cell r="G56">
            <v>0</v>
          </cell>
          <cell r="J56">
            <v>11635</v>
          </cell>
          <cell r="K56">
            <v>0</v>
          </cell>
          <cell r="L56">
            <v>0</v>
          </cell>
        </row>
        <row r="57">
          <cell r="E57">
            <v>443532</v>
          </cell>
          <cell r="F57">
            <v>0</v>
          </cell>
          <cell r="G57">
            <v>0</v>
          </cell>
          <cell r="J57">
            <v>206996</v>
          </cell>
          <cell r="K57">
            <v>0</v>
          </cell>
          <cell r="L57">
            <v>0</v>
          </cell>
        </row>
        <row r="59">
          <cell r="E59">
            <v>2915098</v>
          </cell>
          <cell r="F59">
            <v>0</v>
          </cell>
          <cell r="G59">
            <v>0</v>
          </cell>
          <cell r="J59">
            <v>48098</v>
          </cell>
          <cell r="K59">
            <v>0</v>
          </cell>
        </row>
        <row r="60">
          <cell r="E60">
            <v>4445</v>
          </cell>
          <cell r="F60">
            <v>237</v>
          </cell>
          <cell r="G60">
            <v>0</v>
          </cell>
          <cell r="J60">
            <v>20639</v>
          </cell>
          <cell r="K60">
            <v>0</v>
          </cell>
        </row>
        <row r="61">
          <cell r="E61">
            <v>17640</v>
          </cell>
          <cell r="F61">
            <v>0</v>
          </cell>
          <cell r="G61">
            <v>0</v>
          </cell>
          <cell r="J61">
            <v>90614</v>
          </cell>
          <cell r="K61">
            <v>0</v>
          </cell>
        </row>
        <row r="62">
          <cell r="E62">
            <v>6938959</v>
          </cell>
          <cell r="F62">
            <v>2380526</v>
          </cell>
          <cell r="G62">
            <v>0</v>
          </cell>
          <cell r="J62">
            <v>77057</v>
          </cell>
          <cell r="K62">
            <v>1000000</v>
          </cell>
        </row>
      </sheetData>
      <sheetData sheetId="7">
        <row r="14">
          <cell r="E14">
            <v>400</v>
          </cell>
          <cell r="F14">
            <v>0</v>
          </cell>
          <cell r="G14">
            <v>0</v>
          </cell>
          <cell r="J14">
            <v>400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M15">
            <v>151486185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E16">
            <v>90554</v>
          </cell>
          <cell r="J16">
            <v>15586</v>
          </cell>
          <cell r="K16">
            <v>0</v>
          </cell>
          <cell r="M16">
            <v>4803793</v>
          </cell>
          <cell r="N16">
            <v>60000</v>
          </cell>
          <cell r="O16">
            <v>0</v>
          </cell>
          <cell r="Q16">
            <v>1149469</v>
          </cell>
          <cell r="R16">
            <v>1385086</v>
          </cell>
        </row>
        <row r="17">
          <cell r="E17">
            <v>8523428</v>
          </cell>
          <cell r="J17">
            <v>375482</v>
          </cell>
          <cell r="K17">
            <v>0</v>
          </cell>
          <cell r="M17">
            <v>9341417</v>
          </cell>
          <cell r="N17">
            <v>0</v>
          </cell>
          <cell r="O17">
            <v>0</v>
          </cell>
          <cell r="P17">
            <v>0</v>
          </cell>
          <cell r="Q17">
            <v>132336</v>
          </cell>
          <cell r="R17">
            <v>170703</v>
          </cell>
        </row>
        <row r="20">
          <cell r="E20">
            <v>17908</v>
          </cell>
          <cell r="F20">
            <v>0</v>
          </cell>
          <cell r="G20">
            <v>0</v>
          </cell>
          <cell r="J20">
            <v>11196</v>
          </cell>
          <cell r="K20">
            <v>0</v>
          </cell>
          <cell r="L20">
            <v>0</v>
          </cell>
          <cell r="M20">
            <v>605273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>
            <v>60489</v>
          </cell>
          <cell r="F21">
            <v>0</v>
          </cell>
          <cell r="G21">
            <v>0</v>
          </cell>
          <cell r="J21">
            <v>2410204</v>
          </cell>
          <cell r="K21">
            <v>0</v>
          </cell>
          <cell r="L21">
            <v>0</v>
          </cell>
          <cell r="M21">
            <v>7371018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1434640</v>
          </cell>
        </row>
        <row r="22">
          <cell r="E22">
            <v>278033</v>
          </cell>
          <cell r="F22">
            <v>0</v>
          </cell>
          <cell r="G22">
            <v>0</v>
          </cell>
          <cell r="J22">
            <v>194585</v>
          </cell>
          <cell r="K22">
            <v>10023</v>
          </cell>
          <cell r="L22">
            <v>0</v>
          </cell>
          <cell r="M22">
            <v>12544604</v>
          </cell>
          <cell r="N22">
            <v>4174263</v>
          </cell>
          <cell r="O22">
            <v>0</v>
          </cell>
          <cell r="P22">
            <v>0</v>
          </cell>
          <cell r="Q22">
            <v>0</v>
          </cell>
          <cell r="R22">
            <v>133989</v>
          </cell>
        </row>
        <row r="23">
          <cell r="E23">
            <v>166266</v>
          </cell>
          <cell r="F23">
            <v>0</v>
          </cell>
          <cell r="G23">
            <v>0</v>
          </cell>
          <cell r="J23">
            <v>322372</v>
          </cell>
          <cell r="K23">
            <v>0</v>
          </cell>
          <cell r="L23">
            <v>0</v>
          </cell>
          <cell r="M23">
            <v>3666666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932577</v>
          </cell>
        </row>
        <row r="24">
          <cell r="E24">
            <v>1215126</v>
          </cell>
          <cell r="F24">
            <v>0</v>
          </cell>
          <cell r="G24">
            <v>0</v>
          </cell>
          <cell r="J24">
            <v>140846</v>
          </cell>
          <cell r="K24">
            <v>0</v>
          </cell>
          <cell r="L24">
            <v>0</v>
          </cell>
          <cell r="M24">
            <v>8801523</v>
          </cell>
          <cell r="N24">
            <v>0</v>
          </cell>
          <cell r="O24">
            <v>0</v>
          </cell>
          <cell r="P24">
            <v>0</v>
          </cell>
          <cell r="Q24">
            <v>3286</v>
          </cell>
          <cell r="R24">
            <v>453652</v>
          </cell>
        </row>
        <row r="25">
          <cell r="E25">
            <v>377114</v>
          </cell>
          <cell r="F25">
            <v>0</v>
          </cell>
          <cell r="G25">
            <v>0</v>
          </cell>
          <cell r="J25">
            <v>34474</v>
          </cell>
          <cell r="K25">
            <v>0</v>
          </cell>
          <cell r="L25">
            <v>0</v>
          </cell>
          <cell r="M25">
            <v>2704499</v>
          </cell>
          <cell r="N25">
            <v>207850</v>
          </cell>
          <cell r="O25">
            <v>0</v>
          </cell>
          <cell r="P25">
            <v>0</v>
          </cell>
          <cell r="Q25">
            <v>0</v>
          </cell>
          <cell r="R25">
            <v>65873</v>
          </cell>
        </row>
        <row r="27">
          <cell r="E27">
            <v>7396</v>
          </cell>
          <cell r="F27">
            <v>3786701</v>
          </cell>
          <cell r="G27">
            <v>0</v>
          </cell>
          <cell r="J27">
            <v>5290</v>
          </cell>
          <cell r="K27">
            <v>0</v>
          </cell>
          <cell r="L27">
            <v>4800</v>
          </cell>
          <cell r="M27">
            <v>25872563</v>
          </cell>
          <cell r="N27">
            <v>366000</v>
          </cell>
          <cell r="O27">
            <v>0</v>
          </cell>
          <cell r="P27">
            <v>0</v>
          </cell>
          <cell r="Q27">
            <v>329552</v>
          </cell>
          <cell r="R27">
            <v>69148</v>
          </cell>
        </row>
        <row r="28">
          <cell r="E28">
            <v>5650</v>
          </cell>
          <cell r="F28">
            <v>10559</v>
          </cell>
          <cell r="G28">
            <v>0</v>
          </cell>
          <cell r="J28">
            <v>12300</v>
          </cell>
          <cell r="K28">
            <v>0</v>
          </cell>
          <cell r="L28">
            <v>0</v>
          </cell>
          <cell r="M28">
            <v>15099595</v>
          </cell>
          <cell r="N28">
            <v>0</v>
          </cell>
          <cell r="O28">
            <v>18192</v>
          </cell>
          <cell r="P28">
            <v>0</v>
          </cell>
          <cell r="Q28">
            <v>198</v>
          </cell>
          <cell r="R28">
            <v>145577</v>
          </cell>
        </row>
        <row r="29">
          <cell r="E29">
            <v>425370</v>
          </cell>
          <cell r="F29">
            <v>0</v>
          </cell>
          <cell r="G29">
            <v>0</v>
          </cell>
          <cell r="J29">
            <v>230825</v>
          </cell>
          <cell r="K29">
            <v>0</v>
          </cell>
          <cell r="L29">
            <v>0</v>
          </cell>
          <cell r="M29">
            <v>14399223</v>
          </cell>
          <cell r="N29">
            <v>0</v>
          </cell>
          <cell r="O29">
            <v>74500</v>
          </cell>
          <cell r="P29">
            <v>0</v>
          </cell>
          <cell r="Q29">
            <v>859990</v>
          </cell>
          <cell r="R29">
            <v>28167</v>
          </cell>
        </row>
        <row r="30">
          <cell r="E30">
            <v>29821</v>
          </cell>
          <cell r="F30">
            <v>0</v>
          </cell>
          <cell r="G30">
            <v>0</v>
          </cell>
          <cell r="J30">
            <v>34846</v>
          </cell>
          <cell r="K30">
            <v>0</v>
          </cell>
          <cell r="L30">
            <v>0</v>
          </cell>
          <cell r="M30">
            <v>4767724</v>
          </cell>
          <cell r="N30">
            <v>0</v>
          </cell>
          <cell r="O30">
            <v>0</v>
          </cell>
          <cell r="P30">
            <v>0</v>
          </cell>
          <cell r="Q30">
            <v>14000</v>
          </cell>
          <cell r="R30">
            <v>0</v>
          </cell>
        </row>
        <row r="32">
          <cell r="E32">
            <v>10450</v>
          </cell>
          <cell r="F32">
            <v>93500</v>
          </cell>
          <cell r="G32">
            <v>0</v>
          </cell>
          <cell r="J32">
            <v>8675</v>
          </cell>
          <cell r="K32">
            <v>0</v>
          </cell>
          <cell r="L32">
            <v>0</v>
          </cell>
          <cell r="M32">
            <v>948567</v>
          </cell>
          <cell r="N32">
            <v>0</v>
          </cell>
          <cell r="O32">
            <v>0</v>
          </cell>
          <cell r="P32">
            <v>0</v>
          </cell>
          <cell r="Q32">
            <v>21934</v>
          </cell>
          <cell r="R32">
            <v>20944</v>
          </cell>
        </row>
        <row r="33">
          <cell r="E33">
            <v>78606</v>
          </cell>
          <cell r="F33">
            <v>0</v>
          </cell>
          <cell r="G33">
            <v>0</v>
          </cell>
          <cell r="J33">
            <v>29609</v>
          </cell>
          <cell r="K33">
            <v>0</v>
          </cell>
          <cell r="L33">
            <v>0</v>
          </cell>
          <cell r="M33">
            <v>3468963</v>
          </cell>
          <cell r="N33">
            <v>1312054</v>
          </cell>
          <cell r="O33">
            <v>0</v>
          </cell>
          <cell r="P33">
            <v>0</v>
          </cell>
          <cell r="Q33">
            <v>0</v>
          </cell>
          <cell r="R33">
            <v>1521346</v>
          </cell>
        </row>
        <row r="34">
          <cell r="E34">
            <v>1519608</v>
          </cell>
          <cell r="F34">
            <v>4685</v>
          </cell>
          <cell r="G34">
            <v>0</v>
          </cell>
          <cell r="J34">
            <v>35145</v>
          </cell>
          <cell r="K34">
            <v>0</v>
          </cell>
          <cell r="L34">
            <v>0</v>
          </cell>
          <cell r="M34">
            <v>3471717</v>
          </cell>
          <cell r="N34">
            <v>0</v>
          </cell>
          <cell r="O34">
            <v>0</v>
          </cell>
          <cell r="P34">
            <v>0</v>
          </cell>
          <cell r="Q34">
            <v>1099370</v>
          </cell>
          <cell r="R34">
            <v>9542</v>
          </cell>
        </row>
        <row r="35">
          <cell r="E35">
            <v>44695</v>
          </cell>
          <cell r="F35">
            <v>0</v>
          </cell>
          <cell r="G35">
            <v>0</v>
          </cell>
          <cell r="J35">
            <v>48295</v>
          </cell>
          <cell r="K35">
            <v>0</v>
          </cell>
          <cell r="L35">
            <v>0</v>
          </cell>
          <cell r="M35">
            <v>3284852</v>
          </cell>
          <cell r="N35">
            <v>14990</v>
          </cell>
          <cell r="O35">
            <v>0</v>
          </cell>
          <cell r="P35">
            <v>0</v>
          </cell>
          <cell r="Q35">
            <v>9706183</v>
          </cell>
          <cell r="R35">
            <v>220124</v>
          </cell>
        </row>
        <row r="37">
          <cell r="E37">
            <v>24952</v>
          </cell>
          <cell r="F37">
            <v>0</v>
          </cell>
          <cell r="G37">
            <v>0</v>
          </cell>
          <cell r="J37">
            <v>24752</v>
          </cell>
          <cell r="K37">
            <v>0</v>
          </cell>
          <cell r="L37">
            <v>0</v>
          </cell>
          <cell r="M37">
            <v>200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E38">
            <v>32004</v>
          </cell>
          <cell r="F38">
            <v>0</v>
          </cell>
          <cell r="G38">
            <v>0</v>
          </cell>
          <cell r="J38">
            <v>36021</v>
          </cell>
          <cell r="K38">
            <v>0</v>
          </cell>
          <cell r="L38">
            <v>0</v>
          </cell>
          <cell r="M38">
            <v>14404315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341152</v>
          </cell>
        </row>
        <row r="39">
          <cell r="E39">
            <v>213187</v>
          </cell>
          <cell r="F39">
            <v>0</v>
          </cell>
          <cell r="G39">
            <v>0</v>
          </cell>
          <cell r="J39">
            <v>24982</v>
          </cell>
          <cell r="K39">
            <v>200000</v>
          </cell>
          <cell r="L39">
            <v>0</v>
          </cell>
          <cell r="M39">
            <v>5764084</v>
          </cell>
          <cell r="N39">
            <v>103590</v>
          </cell>
          <cell r="O39">
            <v>0</v>
          </cell>
          <cell r="P39">
            <v>0</v>
          </cell>
          <cell r="Q39">
            <v>0</v>
          </cell>
          <cell r="R39">
            <v>6480</v>
          </cell>
        </row>
        <row r="40">
          <cell r="D40">
            <v>5245145</v>
          </cell>
          <cell r="E40">
            <v>333475</v>
          </cell>
          <cell r="F40">
            <v>0</v>
          </cell>
          <cell r="G40">
            <v>0</v>
          </cell>
          <cell r="J40">
            <v>20971</v>
          </cell>
          <cell r="K40">
            <v>21100</v>
          </cell>
          <cell r="L40">
            <v>0</v>
          </cell>
          <cell r="M40">
            <v>5132280</v>
          </cell>
          <cell r="N40">
            <v>34735</v>
          </cell>
          <cell r="O40">
            <v>0</v>
          </cell>
          <cell r="P40">
            <v>0</v>
          </cell>
          <cell r="Q40">
            <v>0</v>
          </cell>
          <cell r="R40">
            <v>369534</v>
          </cell>
        </row>
        <row r="42">
          <cell r="E42">
            <v>4516</v>
          </cell>
          <cell r="F42">
            <v>0</v>
          </cell>
          <cell r="G42">
            <v>0</v>
          </cell>
          <cell r="J42">
            <v>4516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582665</v>
          </cell>
        </row>
        <row r="43">
          <cell r="E43">
            <v>13625</v>
          </cell>
          <cell r="F43">
            <v>0</v>
          </cell>
          <cell r="G43">
            <v>0</v>
          </cell>
          <cell r="J43">
            <v>320102</v>
          </cell>
          <cell r="K43">
            <v>0</v>
          </cell>
          <cell r="L43">
            <v>0</v>
          </cell>
          <cell r="M43">
            <v>7078754</v>
          </cell>
          <cell r="N43">
            <v>371567</v>
          </cell>
          <cell r="O43">
            <v>0</v>
          </cell>
          <cell r="P43">
            <v>0</v>
          </cell>
          <cell r="Q43">
            <v>0</v>
          </cell>
          <cell r="R43">
            <v>653144</v>
          </cell>
        </row>
        <row r="44">
          <cell r="E44">
            <v>591585</v>
          </cell>
          <cell r="F44">
            <v>0</v>
          </cell>
          <cell r="G44">
            <v>0</v>
          </cell>
          <cell r="J44">
            <v>229173</v>
          </cell>
          <cell r="K44">
            <v>0</v>
          </cell>
          <cell r="L44">
            <v>0</v>
          </cell>
          <cell r="M44">
            <v>14850510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2333673</v>
          </cell>
        </row>
        <row r="45">
          <cell r="E45">
            <v>700516</v>
          </cell>
          <cell r="F45">
            <v>0</v>
          </cell>
          <cell r="G45">
            <v>0</v>
          </cell>
          <cell r="J45">
            <v>5722</v>
          </cell>
          <cell r="K45">
            <v>0</v>
          </cell>
          <cell r="L45">
            <v>0</v>
          </cell>
          <cell r="M45">
            <v>2709077</v>
          </cell>
          <cell r="N45">
            <v>0</v>
          </cell>
          <cell r="O45">
            <v>0</v>
          </cell>
          <cell r="P45">
            <v>0</v>
          </cell>
          <cell r="Q45">
            <v>177119</v>
          </cell>
          <cell r="R45">
            <v>540681</v>
          </cell>
        </row>
        <row r="46">
          <cell r="E46">
            <v>140476</v>
          </cell>
          <cell r="F46">
            <v>0</v>
          </cell>
          <cell r="G46">
            <v>0</v>
          </cell>
          <cell r="J46">
            <v>769376</v>
          </cell>
          <cell r="K46">
            <v>633320</v>
          </cell>
          <cell r="L46">
            <v>0</v>
          </cell>
          <cell r="M46">
            <v>8065952</v>
          </cell>
          <cell r="N46">
            <v>585000</v>
          </cell>
          <cell r="O46">
            <v>0</v>
          </cell>
          <cell r="P46">
            <v>0</v>
          </cell>
          <cell r="Q46">
            <v>0</v>
          </cell>
          <cell r="R46">
            <v>640604</v>
          </cell>
        </row>
        <row r="48">
          <cell r="E48">
            <v>10354</v>
          </cell>
          <cell r="F48">
            <v>0</v>
          </cell>
          <cell r="G48">
            <v>0</v>
          </cell>
          <cell r="J48">
            <v>14684</v>
          </cell>
          <cell r="K48">
            <v>0</v>
          </cell>
          <cell r="L48">
            <v>0</v>
          </cell>
          <cell r="M48">
            <v>14282011</v>
          </cell>
          <cell r="N48">
            <v>733575</v>
          </cell>
          <cell r="O48">
            <v>0</v>
          </cell>
          <cell r="P48">
            <v>0</v>
          </cell>
          <cell r="Q48">
            <v>0</v>
          </cell>
          <cell r="R48">
            <v>109537</v>
          </cell>
        </row>
        <row r="49">
          <cell r="E49">
            <v>173585</v>
          </cell>
          <cell r="F49">
            <v>0</v>
          </cell>
          <cell r="G49">
            <v>0</v>
          </cell>
          <cell r="J49">
            <v>142094</v>
          </cell>
          <cell r="K49">
            <v>10000</v>
          </cell>
          <cell r="L49" t="str">
            <v>0</v>
          </cell>
          <cell r="M49">
            <v>6893195</v>
          </cell>
          <cell r="N49">
            <v>735140</v>
          </cell>
          <cell r="O49">
            <v>0</v>
          </cell>
          <cell r="P49">
            <v>0</v>
          </cell>
          <cell r="Q49">
            <v>16442</v>
          </cell>
          <cell r="R49">
            <v>435912</v>
          </cell>
        </row>
        <row r="50">
          <cell r="E50">
            <v>119038</v>
          </cell>
          <cell r="F50">
            <v>0</v>
          </cell>
          <cell r="G50">
            <v>0</v>
          </cell>
          <cell r="J50">
            <v>19594</v>
          </cell>
          <cell r="K50">
            <v>149730</v>
          </cell>
          <cell r="L50">
            <v>0</v>
          </cell>
          <cell r="M50">
            <v>17334654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265205</v>
          </cell>
        </row>
        <row r="51">
          <cell r="E51">
            <v>7557740</v>
          </cell>
          <cell r="F51">
            <v>0</v>
          </cell>
          <cell r="G51">
            <v>0</v>
          </cell>
          <cell r="J51">
            <v>152839</v>
          </cell>
          <cell r="K51">
            <v>0</v>
          </cell>
          <cell r="L51">
            <v>0</v>
          </cell>
          <cell r="M51">
            <v>15457071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987317</v>
          </cell>
        </row>
        <row r="52">
          <cell r="E52">
            <v>250429</v>
          </cell>
          <cell r="F52">
            <v>0</v>
          </cell>
          <cell r="G52">
            <v>0</v>
          </cell>
          <cell r="J52">
            <v>64582</v>
          </cell>
          <cell r="K52">
            <v>0</v>
          </cell>
          <cell r="L52">
            <v>0</v>
          </cell>
          <cell r="M52">
            <v>4258413</v>
          </cell>
          <cell r="N52">
            <v>171059</v>
          </cell>
          <cell r="O52">
            <v>0</v>
          </cell>
          <cell r="P52">
            <v>0</v>
          </cell>
          <cell r="Q52">
            <v>0</v>
          </cell>
          <cell r="R52">
            <v>1029713</v>
          </cell>
        </row>
        <row r="54">
          <cell r="E54">
            <v>123775</v>
          </cell>
          <cell r="F54">
            <v>15000</v>
          </cell>
          <cell r="G54">
            <v>0</v>
          </cell>
          <cell r="J54">
            <v>7076184</v>
          </cell>
          <cell r="K54">
            <v>0</v>
          </cell>
          <cell r="L54">
            <v>0</v>
          </cell>
          <cell r="M54">
            <v>10985205</v>
          </cell>
          <cell r="N54">
            <v>1727000</v>
          </cell>
          <cell r="O54">
            <v>0</v>
          </cell>
          <cell r="P54">
            <v>0</v>
          </cell>
          <cell r="Q54">
            <v>1296000</v>
          </cell>
          <cell r="R54">
            <v>254012</v>
          </cell>
        </row>
        <row r="55">
          <cell r="E55">
            <v>2458335</v>
          </cell>
          <cell r="F55">
            <v>0</v>
          </cell>
          <cell r="G55">
            <v>0</v>
          </cell>
          <cell r="J55">
            <v>25316</v>
          </cell>
          <cell r="K55">
            <v>400</v>
          </cell>
          <cell r="L55">
            <v>0</v>
          </cell>
          <cell r="M55">
            <v>10671424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90863</v>
          </cell>
        </row>
        <row r="56">
          <cell r="E56">
            <v>2007658</v>
          </cell>
          <cell r="F56">
            <v>0</v>
          </cell>
          <cell r="G56">
            <v>0</v>
          </cell>
          <cell r="J56">
            <v>202503</v>
          </cell>
          <cell r="K56">
            <v>0</v>
          </cell>
          <cell r="L56">
            <v>0</v>
          </cell>
          <cell r="M56">
            <v>6432799</v>
          </cell>
          <cell r="N56">
            <v>817157</v>
          </cell>
          <cell r="O56">
            <v>0</v>
          </cell>
          <cell r="P56">
            <v>0</v>
          </cell>
          <cell r="Q56">
            <v>0</v>
          </cell>
          <cell r="R56">
            <v>43226</v>
          </cell>
        </row>
        <row r="57">
          <cell r="E57">
            <v>521149</v>
          </cell>
          <cell r="F57">
            <v>0</v>
          </cell>
          <cell r="G57">
            <v>0</v>
          </cell>
          <cell r="J57">
            <v>123194</v>
          </cell>
          <cell r="K57">
            <v>18600</v>
          </cell>
          <cell r="L57">
            <v>0</v>
          </cell>
          <cell r="M57">
            <v>4625461</v>
          </cell>
          <cell r="N57">
            <v>48000</v>
          </cell>
          <cell r="O57">
            <v>0</v>
          </cell>
          <cell r="P57">
            <v>0</v>
          </cell>
          <cell r="Q57">
            <v>0</v>
          </cell>
          <cell r="R57">
            <v>34594</v>
          </cell>
        </row>
        <row r="59">
          <cell r="E59">
            <v>1527774</v>
          </cell>
          <cell r="F59">
            <v>556975</v>
          </cell>
          <cell r="G59">
            <v>0</v>
          </cell>
          <cell r="J59">
            <v>15483</v>
          </cell>
          <cell r="K59">
            <v>650000</v>
          </cell>
          <cell r="M59">
            <v>12894612</v>
          </cell>
          <cell r="N59">
            <v>240483</v>
          </cell>
          <cell r="O59">
            <v>0</v>
          </cell>
          <cell r="P59">
            <v>0</v>
          </cell>
          <cell r="Q59">
            <v>0</v>
          </cell>
          <cell r="R59">
            <v>150869</v>
          </cell>
        </row>
        <row r="60">
          <cell r="E60">
            <v>698073</v>
          </cell>
          <cell r="F60">
            <v>0</v>
          </cell>
          <cell r="G60">
            <v>0</v>
          </cell>
          <cell r="J60">
            <v>36929</v>
          </cell>
          <cell r="K60">
            <v>0</v>
          </cell>
          <cell r="M60">
            <v>4653853</v>
          </cell>
          <cell r="N60">
            <v>7340</v>
          </cell>
          <cell r="O60">
            <v>0</v>
          </cell>
          <cell r="P60">
            <v>0</v>
          </cell>
          <cell r="Q60">
            <v>0</v>
          </cell>
          <cell r="R60">
            <v>16698</v>
          </cell>
        </row>
        <row r="61">
          <cell r="E61">
            <v>40599</v>
          </cell>
          <cell r="F61">
            <v>0</v>
          </cell>
          <cell r="G61">
            <v>0</v>
          </cell>
          <cell r="J61">
            <v>60526</v>
          </cell>
          <cell r="K61">
            <v>0</v>
          </cell>
          <cell r="M61">
            <v>5126144</v>
          </cell>
          <cell r="N61">
            <v>0</v>
          </cell>
          <cell r="O61">
            <v>0</v>
          </cell>
          <cell r="P61">
            <v>652000</v>
          </cell>
          <cell r="Q61">
            <v>0</v>
          </cell>
          <cell r="R61">
            <v>27272</v>
          </cell>
        </row>
        <row r="62">
          <cell r="E62">
            <v>58471</v>
          </cell>
          <cell r="F62">
            <v>200</v>
          </cell>
          <cell r="G62">
            <v>0</v>
          </cell>
          <cell r="J62">
            <v>281373</v>
          </cell>
          <cell r="K62">
            <v>0</v>
          </cell>
          <cell r="M62">
            <v>11163145</v>
          </cell>
          <cell r="N62">
            <v>3000</v>
          </cell>
          <cell r="O62">
            <v>0</v>
          </cell>
          <cell r="P62">
            <v>0</v>
          </cell>
          <cell r="Q62">
            <v>0</v>
          </cell>
          <cell r="R62">
            <v>365691</v>
          </cell>
        </row>
      </sheetData>
      <sheetData sheetId="8"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16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5</v>
          </cell>
          <cell r="F16">
            <v>0</v>
          </cell>
          <cell r="G16">
            <v>0</v>
          </cell>
          <cell r="J16">
            <v>2</v>
          </cell>
          <cell r="K16">
            <v>0</v>
          </cell>
          <cell r="L16">
            <v>27</v>
          </cell>
          <cell r="M16">
            <v>1</v>
          </cell>
          <cell r="N16">
            <v>0</v>
          </cell>
          <cell r="O16">
            <v>0</v>
          </cell>
          <cell r="P16">
            <v>2</v>
          </cell>
          <cell r="Q16">
            <v>15</v>
          </cell>
        </row>
        <row r="17">
          <cell r="E17">
            <v>3</v>
          </cell>
          <cell r="F17">
            <v>0</v>
          </cell>
          <cell r="G17">
            <v>0</v>
          </cell>
          <cell r="J17">
            <v>2</v>
          </cell>
          <cell r="K17">
            <v>0</v>
          </cell>
          <cell r="L17">
            <v>11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9</v>
          </cell>
        </row>
        <row r="20">
          <cell r="E20">
            <v>13</v>
          </cell>
          <cell r="F20">
            <v>0</v>
          </cell>
          <cell r="G20">
            <v>0</v>
          </cell>
          <cell r="J20">
            <v>2</v>
          </cell>
          <cell r="K20">
            <v>0</v>
          </cell>
          <cell r="L20">
            <v>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0</v>
          </cell>
          <cell r="G21">
            <v>0</v>
          </cell>
          <cell r="J21">
            <v>10</v>
          </cell>
          <cell r="K21">
            <v>0</v>
          </cell>
          <cell r="L21">
            <v>61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25</v>
          </cell>
        </row>
        <row r="22">
          <cell r="E22">
            <v>14</v>
          </cell>
          <cell r="F22">
            <v>0</v>
          </cell>
          <cell r="G22">
            <v>0</v>
          </cell>
          <cell r="J22">
            <v>13</v>
          </cell>
          <cell r="K22">
            <v>0</v>
          </cell>
          <cell r="L22">
            <v>189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31</v>
          </cell>
        </row>
        <row r="23">
          <cell r="E23">
            <v>6</v>
          </cell>
          <cell r="F23">
            <v>0</v>
          </cell>
          <cell r="G23">
            <v>0</v>
          </cell>
          <cell r="J23">
            <v>6</v>
          </cell>
          <cell r="K23">
            <v>0</v>
          </cell>
          <cell r="L23">
            <v>94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63</v>
          </cell>
        </row>
        <row r="24">
          <cell r="E24">
            <v>19</v>
          </cell>
          <cell r="F24">
            <v>0</v>
          </cell>
          <cell r="G24">
            <v>0</v>
          </cell>
          <cell r="J24">
            <v>7</v>
          </cell>
          <cell r="K24">
            <v>0</v>
          </cell>
          <cell r="L24">
            <v>65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  <cell r="Q24">
            <v>23</v>
          </cell>
        </row>
        <row r="25">
          <cell r="E25">
            <v>5</v>
          </cell>
          <cell r="F25">
            <v>0</v>
          </cell>
          <cell r="G25">
            <v>0</v>
          </cell>
          <cell r="J25">
            <v>5</v>
          </cell>
          <cell r="K25">
            <v>0</v>
          </cell>
          <cell r="L25">
            <v>62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17</v>
          </cell>
        </row>
        <row r="27">
          <cell r="E27">
            <v>10</v>
          </cell>
          <cell r="F27">
            <v>3</v>
          </cell>
          <cell r="G27">
            <v>0</v>
          </cell>
          <cell r="J27">
            <v>8</v>
          </cell>
          <cell r="K27">
            <v>1</v>
          </cell>
          <cell r="L27">
            <v>44</v>
          </cell>
          <cell r="M27">
            <v>1</v>
          </cell>
          <cell r="N27">
            <v>0</v>
          </cell>
          <cell r="O27">
            <v>0</v>
          </cell>
          <cell r="P27">
            <v>6</v>
          </cell>
          <cell r="Q27">
            <v>12</v>
          </cell>
        </row>
        <row r="28">
          <cell r="E28">
            <v>16</v>
          </cell>
          <cell r="F28">
            <v>3</v>
          </cell>
          <cell r="G28">
            <v>0</v>
          </cell>
          <cell r="J28">
            <v>10</v>
          </cell>
          <cell r="K28">
            <v>0</v>
          </cell>
          <cell r="L28">
            <v>81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16</v>
          </cell>
        </row>
        <row r="29">
          <cell r="E29">
            <v>26</v>
          </cell>
          <cell r="F29">
            <v>0</v>
          </cell>
          <cell r="G29">
            <v>0</v>
          </cell>
          <cell r="J29">
            <v>26</v>
          </cell>
          <cell r="K29">
            <v>0</v>
          </cell>
          <cell r="L29">
            <v>119</v>
          </cell>
          <cell r="M29">
            <v>0</v>
          </cell>
          <cell r="N29">
            <v>1</v>
          </cell>
          <cell r="O29">
            <v>0</v>
          </cell>
          <cell r="P29">
            <v>10</v>
          </cell>
          <cell r="Q29">
            <v>3</v>
          </cell>
        </row>
        <row r="30">
          <cell r="E30">
            <v>10</v>
          </cell>
          <cell r="F30">
            <v>0</v>
          </cell>
          <cell r="G30">
            <v>0</v>
          </cell>
          <cell r="J30">
            <v>9</v>
          </cell>
          <cell r="K30">
            <v>0</v>
          </cell>
          <cell r="L30">
            <v>45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</row>
        <row r="32">
          <cell r="E32">
            <v>7</v>
          </cell>
          <cell r="F32">
            <v>1</v>
          </cell>
          <cell r="G32">
            <v>0</v>
          </cell>
          <cell r="J32">
            <v>6</v>
          </cell>
          <cell r="K32">
            <v>0</v>
          </cell>
          <cell r="L32">
            <v>44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  <cell r="Q32">
            <v>4</v>
          </cell>
        </row>
        <row r="33">
          <cell r="E33">
            <v>14</v>
          </cell>
          <cell r="F33">
            <v>0</v>
          </cell>
          <cell r="G33">
            <v>0</v>
          </cell>
          <cell r="J33">
            <v>10</v>
          </cell>
          <cell r="K33">
            <v>0</v>
          </cell>
          <cell r="L33">
            <v>97</v>
          </cell>
          <cell r="M33">
            <v>14</v>
          </cell>
          <cell r="N33">
            <v>0</v>
          </cell>
          <cell r="O33">
            <v>0</v>
          </cell>
          <cell r="P33">
            <v>0</v>
          </cell>
          <cell r="Q33">
            <v>17</v>
          </cell>
        </row>
        <row r="34">
          <cell r="E34">
            <v>30</v>
          </cell>
          <cell r="F34">
            <v>1</v>
          </cell>
          <cell r="G34">
            <v>0</v>
          </cell>
          <cell r="J34">
            <v>27</v>
          </cell>
          <cell r="K34">
            <v>0</v>
          </cell>
          <cell r="L34">
            <v>99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  <cell r="Q34">
            <v>4</v>
          </cell>
        </row>
        <row r="35">
          <cell r="E35">
            <v>7</v>
          </cell>
          <cell r="F35">
            <v>0</v>
          </cell>
          <cell r="G35">
            <v>0</v>
          </cell>
          <cell r="J35">
            <v>8</v>
          </cell>
          <cell r="K35">
            <v>0</v>
          </cell>
          <cell r="L35">
            <v>75</v>
          </cell>
          <cell r="M35">
            <v>2</v>
          </cell>
          <cell r="N35">
            <v>0</v>
          </cell>
          <cell r="O35">
            <v>0</v>
          </cell>
          <cell r="P35">
            <v>1</v>
          </cell>
          <cell r="Q35">
            <v>8</v>
          </cell>
        </row>
        <row r="37">
          <cell r="E37">
            <v>16</v>
          </cell>
          <cell r="F37">
            <v>0</v>
          </cell>
          <cell r="G37">
            <v>0</v>
          </cell>
          <cell r="J37">
            <v>14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>
            <v>20</v>
          </cell>
          <cell r="F38">
            <v>0</v>
          </cell>
          <cell r="G38">
            <v>0</v>
          </cell>
          <cell r="J38">
            <v>17</v>
          </cell>
          <cell r="K38">
            <v>0</v>
          </cell>
          <cell r="L38">
            <v>182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</v>
          </cell>
        </row>
        <row r="39">
          <cell r="E39">
            <v>32</v>
          </cell>
          <cell r="F39">
            <v>0</v>
          </cell>
          <cell r="G39">
            <v>0</v>
          </cell>
          <cell r="J39">
            <v>18</v>
          </cell>
          <cell r="K39">
            <v>2</v>
          </cell>
          <cell r="L39">
            <v>173</v>
          </cell>
          <cell r="M39">
            <v>2</v>
          </cell>
          <cell r="N39">
            <v>0</v>
          </cell>
          <cell r="O39">
            <v>0</v>
          </cell>
          <cell r="P39">
            <v>0</v>
          </cell>
          <cell r="Q39">
            <v>3</v>
          </cell>
        </row>
        <row r="40">
          <cell r="D40">
            <v>94</v>
          </cell>
          <cell r="E40">
            <v>18</v>
          </cell>
          <cell r="F40">
            <v>0</v>
          </cell>
          <cell r="G40">
            <v>0</v>
          </cell>
          <cell r="J40">
            <v>14</v>
          </cell>
          <cell r="K40">
            <v>2</v>
          </cell>
          <cell r="L40">
            <v>91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  <cell r="Q40">
            <v>3</v>
          </cell>
        </row>
        <row r="42">
          <cell r="E42">
            <v>6</v>
          </cell>
          <cell r="F42">
            <v>0</v>
          </cell>
          <cell r="G42">
            <v>0</v>
          </cell>
          <cell r="J42">
            <v>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5</v>
          </cell>
        </row>
        <row r="43">
          <cell r="E43">
            <v>11</v>
          </cell>
          <cell r="F43">
            <v>0</v>
          </cell>
          <cell r="G43">
            <v>0</v>
          </cell>
          <cell r="J43">
            <v>10</v>
          </cell>
          <cell r="K43">
            <v>0</v>
          </cell>
          <cell r="L43">
            <v>159</v>
          </cell>
          <cell r="M43">
            <v>4</v>
          </cell>
          <cell r="N43">
            <v>0</v>
          </cell>
          <cell r="O43">
            <v>0</v>
          </cell>
          <cell r="P43">
            <v>0</v>
          </cell>
          <cell r="Q43">
            <v>68</v>
          </cell>
        </row>
        <row r="44">
          <cell r="E44">
            <v>19</v>
          </cell>
          <cell r="F44">
            <v>0</v>
          </cell>
          <cell r="G44">
            <v>0</v>
          </cell>
          <cell r="J44">
            <v>16</v>
          </cell>
          <cell r="K44">
            <v>0</v>
          </cell>
          <cell r="L44">
            <v>387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108</v>
          </cell>
        </row>
        <row r="45">
          <cell r="E45">
            <v>7</v>
          </cell>
          <cell r="F45">
            <v>0</v>
          </cell>
          <cell r="G45">
            <v>0</v>
          </cell>
          <cell r="J45">
            <v>2</v>
          </cell>
          <cell r="K45">
            <v>0</v>
          </cell>
          <cell r="L45">
            <v>70</v>
          </cell>
          <cell r="M45">
            <v>0</v>
          </cell>
          <cell r="N45">
            <v>0</v>
          </cell>
          <cell r="O45">
            <v>0</v>
          </cell>
          <cell r="P45">
            <v>6</v>
          </cell>
          <cell r="Q45">
            <v>25</v>
          </cell>
        </row>
        <row r="46">
          <cell r="E46">
            <v>19</v>
          </cell>
          <cell r="F46">
            <v>0</v>
          </cell>
          <cell r="G46">
            <v>0</v>
          </cell>
          <cell r="J46">
            <v>21</v>
          </cell>
          <cell r="K46">
            <v>0</v>
          </cell>
          <cell r="L46">
            <v>93</v>
          </cell>
          <cell r="M46">
            <v>5</v>
          </cell>
          <cell r="N46">
            <v>0</v>
          </cell>
          <cell r="O46">
            <v>0</v>
          </cell>
          <cell r="P46">
            <v>0</v>
          </cell>
          <cell r="Q46">
            <v>40</v>
          </cell>
        </row>
        <row r="48">
          <cell r="E48">
            <v>14</v>
          </cell>
          <cell r="F48">
            <v>0</v>
          </cell>
          <cell r="G48">
            <v>0</v>
          </cell>
          <cell r="J48">
            <v>11</v>
          </cell>
          <cell r="K48">
            <v>0</v>
          </cell>
          <cell r="L48">
            <v>44</v>
          </cell>
          <cell r="M48">
            <v>3</v>
          </cell>
          <cell r="N48">
            <v>0</v>
          </cell>
          <cell r="O48">
            <v>0</v>
          </cell>
          <cell r="P48">
            <v>0</v>
          </cell>
          <cell r="Q48">
            <v>2</v>
          </cell>
        </row>
        <row r="49">
          <cell r="E49">
            <v>11</v>
          </cell>
          <cell r="F49">
            <v>0</v>
          </cell>
          <cell r="G49">
            <v>0</v>
          </cell>
          <cell r="J49">
            <v>10</v>
          </cell>
          <cell r="K49">
            <v>1</v>
          </cell>
          <cell r="L49">
            <v>42</v>
          </cell>
          <cell r="M49">
            <v>4</v>
          </cell>
          <cell r="N49">
            <v>0</v>
          </cell>
          <cell r="O49">
            <v>0</v>
          </cell>
          <cell r="P49">
            <v>1</v>
          </cell>
          <cell r="Q49">
            <v>11</v>
          </cell>
        </row>
        <row r="50">
          <cell r="E50">
            <v>30</v>
          </cell>
          <cell r="F50">
            <v>0</v>
          </cell>
          <cell r="G50">
            <v>0</v>
          </cell>
          <cell r="J50">
            <v>22</v>
          </cell>
          <cell r="K50">
            <v>1</v>
          </cell>
          <cell r="L50">
            <v>80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</v>
          </cell>
        </row>
        <row r="51">
          <cell r="E51">
            <v>22</v>
          </cell>
          <cell r="F51">
            <v>0</v>
          </cell>
          <cell r="G51">
            <v>0</v>
          </cell>
          <cell r="J51">
            <v>20</v>
          </cell>
          <cell r="K51">
            <v>0</v>
          </cell>
          <cell r="L51">
            <v>45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8</v>
          </cell>
        </row>
        <row r="52">
          <cell r="E52">
            <v>30</v>
          </cell>
          <cell r="F52">
            <v>0</v>
          </cell>
          <cell r="G52">
            <v>0</v>
          </cell>
          <cell r="J52">
            <v>21</v>
          </cell>
          <cell r="K52">
            <v>0</v>
          </cell>
          <cell r="L52">
            <v>45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8</v>
          </cell>
        </row>
        <row r="54">
          <cell r="E54">
            <v>69</v>
          </cell>
          <cell r="F54">
            <v>1</v>
          </cell>
          <cell r="G54">
            <v>0</v>
          </cell>
          <cell r="J54">
            <v>64</v>
          </cell>
          <cell r="K54">
            <v>0</v>
          </cell>
          <cell r="L54">
            <v>267</v>
          </cell>
          <cell r="M54">
            <v>9</v>
          </cell>
          <cell r="N54">
            <v>0</v>
          </cell>
          <cell r="O54">
            <v>0</v>
          </cell>
          <cell r="P54">
            <v>1</v>
          </cell>
          <cell r="Q54">
            <v>17</v>
          </cell>
        </row>
        <row r="55">
          <cell r="E55">
            <v>52</v>
          </cell>
          <cell r="F55">
            <v>0</v>
          </cell>
          <cell r="G55">
            <v>0</v>
          </cell>
          <cell r="J55">
            <v>17</v>
          </cell>
          <cell r="K55">
            <v>1</v>
          </cell>
          <cell r="L55">
            <v>100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4</v>
          </cell>
        </row>
        <row r="56">
          <cell r="E56">
            <v>6</v>
          </cell>
          <cell r="F56">
            <v>0</v>
          </cell>
          <cell r="G56">
            <v>0</v>
          </cell>
          <cell r="J56">
            <v>4</v>
          </cell>
          <cell r="K56">
            <v>0</v>
          </cell>
          <cell r="L56">
            <v>59</v>
          </cell>
          <cell r="M56">
            <v>2</v>
          </cell>
          <cell r="N56">
            <v>0</v>
          </cell>
          <cell r="O56">
            <v>0</v>
          </cell>
          <cell r="P56">
            <v>0</v>
          </cell>
          <cell r="Q56">
            <v>6</v>
          </cell>
        </row>
        <row r="57">
          <cell r="E57">
            <v>9</v>
          </cell>
          <cell r="F57">
            <v>0</v>
          </cell>
          <cell r="G57">
            <v>0</v>
          </cell>
          <cell r="J57">
            <v>17</v>
          </cell>
          <cell r="K57">
            <v>1</v>
          </cell>
          <cell r="L57">
            <v>72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11</v>
          </cell>
        </row>
        <row r="59">
          <cell r="E59">
            <v>24</v>
          </cell>
          <cell r="F59">
            <v>8</v>
          </cell>
          <cell r="G59">
            <v>0</v>
          </cell>
          <cell r="J59">
            <v>10</v>
          </cell>
          <cell r="K59">
            <v>1</v>
          </cell>
          <cell r="L59">
            <v>118</v>
          </cell>
          <cell r="M59">
            <v>5</v>
          </cell>
          <cell r="N59">
            <v>0</v>
          </cell>
          <cell r="O59">
            <v>0</v>
          </cell>
          <cell r="P59">
            <v>0</v>
          </cell>
          <cell r="Q59">
            <v>15</v>
          </cell>
        </row>
        <row r="60">
          <cell r="E60">
            <v>18</v>
          </cell>
          <cell r="F60">
            <v>0</v>
          </cell>
          <cell r="G60">
            <v>0</v>
          </cell>
          <cell r="J60">
            <v>6</v>
          </cell>
          <cell r="K60">
            <v>0</v>
          </cell>
          <cell r="L60">
            <v>62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</row>
        <row r="61">
          <cell r="E61">
            <v>25</v>
          </cell>
          <cell r="F61">
            <v>0</v>
          </cell>
          <cell r="G61">
            <v>0</v>
          </cell>
          <cell r="J61">
            <v>14</v>
          </cell>
          <cell r="K61">
            <v>0</v>
          </cell>
          <cell r="L61">
            <v>123</v>
          </cell>
          <cell r="M61">
            <v>0</v>
          </cell>
          <cell r="N61">
            <v>0</v>
          </cell>
          <cell r="O61">
            <v>2</v>
          </cell>
          <cell r="P61">
            <v>0</v>
          </cell>
          <cell r="Q61">
            <v>10</v>
          </cell>
        </row>
        <row r="62">
          <cell r="E62">
            <v>25</v>
          </cell>
          <cell r="F62">
            <v>1</v>
          </cell>
          <cell r="G62">
            <v>0</v>
          </cell>
          <cell r="J62">
            <v>17</v>
          </cell>
          <cell r="K62">
            <v>0</v>
          </cell>
          <cell r="L62">
            <v>77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59" t="s">
        <v>0</v>
      </c>
      <c r="B1" s="459"/>
      <c r="C1" s="1"/>
      <c r="D1" s="460" t="s">
        <v>1</v>
      </c>
      <c r="E1" s="460"/>
      <c r="F1" s="460"/>
      <c r="G1" s="460"/>
      <c r="H1" s="460"/>
      <c r="I1" s="460"/>
      <c r="J1" s="460"/>
      <c r="K1" s="460"/>
      <c r="L1" s="461" t="s">
        <v>2</v>
      </c>
      <c r="M1" s="462"/>
      <c r="N1" s="462"/>
    </row>
    <row r="2" spans="1:16" ht="16.5" customHeight="1">
      <c r="A2" s="1" t="s">
        <v>3</v>
      </c>
      <c r="B2" s="1"/>
      <c r="C2" s="1"/>
      <c r="D2" s="460" t="s">
        <v>4</v>
      </c>
      <c r="E2" s="460"/>
      <c r="F2" s="460"/>
      <c r="G2" s="460"/>
      <c r="H2" s="460"/>
      <c r="I2" s="460"/>
      <c r="J2" s="460"/>
      <c r="K2" s="460"/>
      <c r="L2" s="457" t="s">
        <v>5</v>
      </c>
      <c r="M2" s="457"/>
      <c r="N2" s="457"/>
      <c r="P2" s="3"/>
    </row>
    <row r="3" spans="1:16" ht="16.5" customHeight="1">
      <c r="A3" s="1" t="s">
        <v>6</v>
      </c>
      <c r="B3" s="1"/>
      <c r="C3" s="4"/>
      <c r="D3" s="463" t="s">
        <v>7</v>
      </c>
      <c r="E3" s="463"/>
      <c r="F3" s="463"/>
      <c r="G3" s="463"/>
      <c r="H3" s="463"/>
      <c r="I3" s="463"/>
      <c r="J3" s="463"/>
      <c r="K3" s="463"/>
      <c r="L3" s="461" t="s">
        <v>8</v>
      </c>
      <c r="M3" s="462"/>
      <c r="N3" s="462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57" t="s">
        <v>10</v>
      </c>
      <c r="M4" s="457"/>
      <c r="N4" s="457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58" t="s">
        <v>11</v>
      </c>
      <c r="M5" s="458"/>
      <c r="N5" s="458"/>
      <c r="P5" s="5"/>
    </row>
    <row r="6" spans="1:16" ht="18.75" customHeight="1">
      <c r="A6" s="438" t="s">
        <v>12</v>
      </c>
      <c r="B6" s="439"/>
      <c r="C6" s="444" t="s">
        <v>13</v>
      </c>
      <c r="D6" s="446" t="s">
        <v>14</v>
      </c>
      <c r="E6" s="447"/>
      <c r="F6" s="447"/>
      <c r="G6" s="447"/>
      <c r="H6" s="447"/>
      <c r="I6" s="447"/>
      <c r="J6" s="447"/>
      <c r="K6" s="447"/>
      <c r="L6" s="447"/>
      <c r="M6" s="447"/>
      <c r="N6" s="448"/>
      <c r="P6" s="5"/>
    </row>
    <row r="7" spans="1:16" ht="20.25" customHeight="1">
      <c r="A7" s="440"/>
      <c r="B7" s="441"/>
      <c r="C7" s="445"/>
      <c r="D7" s="449" t="s">
        <v>15</v>
      </c>
      <c r="E7" s="451" t="s">
        <v>16</v>
      </c>
      <c r="F7" s="452"/>
      <c r="G7" s="453"/>
      <c r="H7" s="436" t="s">
        <v>17</v>
      </c>
      <c r="I7" s="436" t="s">
        <v>18</v>
      </c>
      <c r="J7" s="436" t="s">
        <v>19</v>
      </c>
      <c r="K7" s="436" t="s">
        <v>20</v>
      </c>
      <c r="L7" s="436" t="s">
        <v>21</v>
      </c>
      <c r="M7" s="436" t="s">
        <v>22</v>
      </c>
      <c r="N7" s="436" t="s">
        <v>23</v>
      </c>
      <c r="O7" s="5"/>
      <c r="P7" s="5"/>
    </row>
    <row r="8" spans="1:16" ht="21" customHeight="1">
      <c r="A8" s="440"/>
      <c r="B8" s="441"/>
      <c r="C8" s="445"/>
      <c r="D8" s="449"/>
      <c r="E8" s="454" t="s">
        <v>24</v>
      </c>
      <c r="F8" s="455" t="s">
        <v>25</v>
      </c>
      <c r="G8" s="456"/>
      <c r="H8" s="436"/>
      <c r="I8" s="436"/>
      <c r="J8" s="436"/>
      <c r="K8" s="436"/>
      <c r="L8" s="436"/>
      <c r="M8" s="436"/>
      <c r="N8" s="436"/>
      <c r="O8" s="429"/>
      <c r="P8" s="429"/>
    </row>
    <row r="9" spans="1:16" ht="39.75" customHeight="1">
      <c r="A9" s="442"/>
      <c r="B9" s="443"/>
      <c r="C9" s="445"/>
      <c r="D9" s="450"/>
      <c r="E9" s="437"/>
      <c r="F9" s="14" t="s">
        <v>26</v>
      </c>
      <c r="G9" s="16" t="s">
        <v>27</v>
      </c>
      <c r="H9" s="437"/>
      <c r="I9" s="437"/>
      <c r="J9" s="437"/>
      <c r="K9" s="437"/>
      <c r="L9" s="437"/>
      <c r="M9" s="437"/>
      <c r="N9" s="437"/>
      <c r="O9" s="15"/>
      <c r="P9" s="15"/>
    </row>
    <row r="10" spans="1:16" s="19" customFormat="1" ht="11.25" customHeight="1">
      <c r="A10" s="432" t="s">
        <v>28</v>
      </c>
      <c r="B10" s="433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34"/>
      <c r="K28" s="434"/>
      <c r="L28" s="434"/>
      <c r="M28" s="434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31"/>
      <c r="J29" s="431"/>
      <c r="K29" s="431"/>
      <c r="L29" s="431"/>
      <c r="M29" s="431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35"/>
      <c r="J32" s="435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31"/>
      <c r="J33" s="431"/>
    </row>
    <row r="34" s="5" customFormat="1" ht="19.5" customHeight="1">
      <c r="A34" s="47"/>
    </row>
    <row r="35" spans="1:13" ht="24" customHeight="1">
      <c r="A35" s="430"/>
      <c r="B35" s="430"/>
      <c r="C35" s="5"/>
      <c r="D35" s="5"/>
      <c r="E35" s="5"/>
      <c r="F35" s="5"/>
      <c r="G35" s="5"/>
      <c r="H35" s="5"/>
      <c r="I35" s="430"/>
      <c r="J35" s="430"/>
      <c r="K35" s="5"/>
      <c r="L35" s="5"/>
      <c r="M35" s="5"/>
    </row>
    <row r="36" spans="1:13" ht="17.25" customHeight="1">
      <c r="A36" s="429"/>
      <c r="B36" s="429"/>
      <c r="C36" s="5"/>
      <c r="D36" s="5"/>
      <c r="E36" s="5"/>
      <c r="F36" s="5"/>
      <c r="G36" s="5"/>
      <c r="H36" s="5"/>
      <c r="I36" s="429"/>
      <c r="J36" s="429"/>
      <c r="K36" s="5"/>
      <c r="L36" s="5"/>
      <c r="M36" s="5"/>
    </row>
    <row r="37" spans="1:13" ht="17.25" customHeight="1">
      <c r="A37" s="429"/>
      <c r="B37" s="429"/>
      <c r="C37" s="5"/>
      <c r="D37" s="5"/>
      <c r="E37" s="5"/>
      <c r="F37" s="5"/>
      <c r="G37" s="5"/>
      <c r="H37" s="5"/>
      <c r="I37" s="429"/>
      <c r="J37" s="429"/>
      <c r="K37" s="5"/>
      <c r="L37" s="5"/>
      <c r="M37" s="5"/>
    </row>
    <row r="38" spans="1:13" ht="17.25" customHeight="1">
      <c r="A38" s="429"/>
      <c r="B38" s="429"/>
      <c r="C38" s="5"/>
      <c r="D38" s="5"/>
      <c r="E38" s="5"/>
      <c r="F38" s="5"/>
      <c r="G38" s="5"/>
      <c r="H38" s="5"/>
      <c r="I38" s="429"/>
      <c r="J38" s="429"/>
      <c r="K38" s="5"/>
      <c r="L38" s="5"/>
      <c r="M38" s="5"/>
    </row>
    <row r="39" spans="1:13" ht="17.25" customHeight="1">
      <c r="A39" s="429"/>
      <c r="B39" s="429"/>
      <c r="C39" s="5"/>
      <c r="D39" s="5"/>
      <c r="E39" s="5"/>
      <c r="F39" s="5"/>
      <c r="G39" s="5"/>
      <c r="H39" s="5"/>
      <c r="I39" s="429"/>
      <c r="J39" s="429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29"/>
      <c r="J40" s="429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30"/>
      <c r="C42" s="430"/>
      <c r="D42" s="430"/>
      <c r="E42" s="430"/>
      <c r="F42" s="430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29"/>
      <c r="C43" s="429"/>
      <c r="D43" s="429"/>
      <c r="E43" s="429"/>
      <c r="F43" s="429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29"/>
      <c r="C44" s="429"/>
      <c r="D44" s="429"/>
      <c r="E44" s="429"/>
      <c r="F44" s="429"/>
      <c r="G44" s="15"/>
      <c r="H44" s="15"/>
      <c r="I44" s="5"/>
      <c r="J44" s="5"/>
      <c r="K44" s="5"/>
      <c r="L44" s="5"/>
      <c r="M44" s="5"/>
    </row>
    <row r="45" spans="1:13" ht="15">
      <c r="A45" s="47"/>
      <c r="B45" s="429"/>
      <c r="C45" s="429"/>
      <c r="D45" s="429"/>
      <c r="E45" s="429"/>
      <c r="F45" s="429"/>
      <c r="G45" s="15"/>
      <c r="H45" s="15"/>
      <c r="I45" s="5"/>
      <c r="J45" s="5"/>
      <c r="K45" s="5"/>
      <c r="L45" s="5"/>
      <c r="M45" s="5"/>
    </row>
    <row r="46" spans="1:13" ht="15">
      <c r="A46" s="47"/>
      <c r="B46" s="429"/>
      <c r="C46" s="429"/>
      <c r="D46" s="429"/>
      <c r="E46" s="429"/>
      <c r="F46" s="429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52">
      <selection activeCell="A1" sqref="A1:IV16384"/>
    </sheetView>
  </sheetViews>
  <sheetFormatPr defaultColWidth="9.140625" defaultRowHeight="12.75"/>
  <cols>
    <col min="1" max="1" width="4.00390625" style="118" customWidth="1"/>
    <col min="2" max="2" width="27.5742187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6.00390625" style="118" customWidth="1"/>
    <col min="7" max="7" width="5.57421875" style="118" customWidth="1"/>
    <col min="8" max="8" width="8.00390625" style="118" customWidth="1"/>
    <col min="9" max="9" width="7.421875" style="118" customWidth="1"/>
    <col min="10" max="10" width="7.8515625" style="118" customWidth="1"/>
    <col min="11" max="11" width="6.7109375" style="118" customWidth="1"/>
    <col min="12" max="12" width="7.28125" style="118" customWidth="1"/>
    <col min="13" max="14" width="6.7109375" style="118" customWidth="1"/>
    <col min="15" max="15" width="6.421875" style="118" customWidth="1"/>
    <col min="16" max="16" width="8.140625" style="118" customWidth="1"/>
    <col min="17" max="18" width="7.57421875" style="118" customWidth="1"/>
    <col min="19" max="19" width="7.281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508" t="s">
        <v>178</v>
      </c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89" t="s">
        <v>179</v>
      </c>
      <c r="P1" s="589"/>
      <c r="Q1" s="589"/>
      <c r="R1" s="589"/>
      <c r="S1" s="589"/>
      <c r="T1" s="216"/>
    </row>
    <row r="2" spans="1:20" ht="17.25" customHeight="1">
      <c r="A2" s="590" t="s">
        <v>3</v>
      </c>
      <c r="B2" s="590"/>
      <c r="C2" s="590"/>
      <c r="D2" s="507" t="s">
        <v>180</v>
      </c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91" t="s">
        <v>5</v>
      </c>
      <c r="P2" s="591"/>
      <c r="Q2" s="591"/>
      <c r="R2" s="591"/>
      <c r="S2" s="591"/>
      <c r="T2" s="220"/>
    </row>
    <row r="3" spans="1:20" ht="15" customHeight="1">
      <c r="A3" s="173" t="s">
        <v>6</v>
      </c>
      <c r="B3" s="173"/>
      <c r="C3" s="173"/>
      <c r="D3" s="592" t="s">
        <v>435</v>
      </c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89" t="s">
        <v>181</v>
      </c>
      <c r="P3" s="589"/>
      <c r="Q3" s="589"/>
      <c r="R3" s="589"/>
      <c r="S3" s="589"/>
      <c r="T3" s="216"/>
    </row>
    <row r="4" spans="1:20" ht="14.25" customHeight="1">
      <c r="A4" s="173" t="s">
        <v>182</v>
      </c>
      <c r="B4" s="173"/>
      <c r="C4" s="173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1" t="s">
        <v>10</v>
      </c>
      <c r="P4" s="591"/>
      <c r="Q4" s="591"/>
      <c r="R4" s="591"/>
      <c r="S4" s="591"/>
      <c r="T4" s="220"/>
    </row>
    <row r="5" spans="2:19" ht="12.75" customHeight="1">
      <c r="B5" s="221"/>
      <c r="C5" s="221"/>
      <c r="P5" s="427" t="s">
        <v>183</v>
      </c>
      <c r="R5" s="222"/>
      <c r="S5" s="222"/>
    </row>
    <row r="6" spans="1:19" ht="22.5" customHeight="1">
      <c r="A6" s="539" t="s">
        <v>184</v>
      </c>
      <c r="B6" s="540"/>
      <c r="C6" s="579" t="s">
        <v>185</v>
      </c>
      <c r="D6" s="580"/>
      <c r="E6" s="581"/>
      <c r="F6" s="582" t="s">
        <v>34</v>
      </c>
      <c r="G6" s="572" t="s">
        <v>186</v>
      </c>
      <c r="H6" s="584" t="s">
        <v>38</v>
      </c>
      <c r="I6" s="585"/>
      <c r="J6" s="585"/>
      <c r="K6" s="585"/>
      <c r="L6" s="585"/>
      <c r="M6" s="585"/>
      <c r="N6" s="585"/>
      <c r="O6" s="585"/>
      <c r="P6" s="585"/>
      <c r="Q6" s="586"/>
      <c r="R6" s="565" t="s">
        <v>187</v>
      </c>
      <c r="S6" s="565" t="s">
        <v>188</v>
      </c>
    </row>
    <row r="7" spans="1:26" s="223" customFormat="1" ht="16.5" customHeight="1">
      <c r="A7" s="541"/>
      <c r="B7" s="542"/>
      <c r="C7" s="565" t="s">
        <v>189</v>
      </c>
      <c r="D7" s="568" t="s">
        <v>25</v>
      </c>
      <c r="E7" s="569"/>
      <c r="F7" s="583"/>
      <c r="G7" s="566"/>
      <c r="H7" s="572" t="s">
        <v>13</v>
      </c>
      <c r="I7" s="568" t="s">
        <v>40</v>
      </c>
      <c r="J7" s="573"/>
      <c r="K7" s="573"/>
      <c r="L7" s="573"/>
      <c r="M7" s="573"/>
      <c r="N7" s="573"/>
      <c r="O7" s="573"/>
      <c r="P7" s="574"/>
      <c r="Q7" s="569" t="s">
        <v>190</v>
      </c>
      <c r="R7" s="566"/>
      <c r="S7" s="566"/>
      <c r="T7" s="216"/>
      <c r="U7" s="216"/>
      <c r="V7" s="216"/>
      <c r="W7" s="216"/>
      <c r="X7" s="216"/>
      <c r="Y7" s="216"/>
      <c r="Z7" s="216"/>
    </row>
    <row r="8" spans="1:19" ht="15.75" customHeight="1">
      <c r="A8" s="541"/>
      <c r="B8" s="542"/>
      <c r="C8" s="566"/>
      <c r="D8" s="570"/>
      <c r="E8" s="571"/>
      <c r="F8" s="583"/>
      <c r="G8" s="566"/>
      <c r="H8" s="566"/>
      <c r="I8" s="572" t="s">
        <v>13</v>
      </c>
      <c r="J8" s="576" t="s">
        <v>25</v>
      </c>
      <c r="K8" s="577"/>
      <c r="L8" s="577"/>
      <c r="M8" s="577"/>
      <c r="N8" s="577"/>
      <c r="O8" s="577"/>
      <c r="P8" s="578"/>
      <c r="Q8" s="575"/>
      <c r="R8" s="566"/>
      <c r="S8" s="566"/>
    </row>
    <row r="9" spans="1:19" ht="15.75" customHeight="1">
      <c r="A9" s="541"/>
      <c r="B9" s="542"/>
      <c r="C9" s="566"/>
      <c r="D9" s="565" t="s">
        <v>191</v>
      </c>
      <c r="E9" s="565" t="s">
        <v>192</v>
      </c>
      <c r="F9" s="583"/>
      <c r="G9" s="566"/>
      <c r="H9" s="566"/>
      <c r="I9" s="566"/>
      <c r="J9" s="578" t="s">
        <v>193</v>
      </c>
      <c r="K9" s="587" t="s">
        <v>194</v>
      </c>
      <c r="L9" s="588" t="s">
        <v>46</v>
      </c>
      <c r="M9" s="572" t="s">
        <v>195</v>
      </c>
      <c r="N9" s="572" t="s">
        <v>50</v>
      </c>
      <c r="O9" s="572" t="s">
        <v>196</v>
      </c>
      <c r="P9" s="572" t="s">
        <v>197</v>
      </c>
      <c r="Q9" s="575"/>
      <c r="R9" s="566"/>
      <c r="S9" s="566"/>
    </row>
    <row r="10" spans="1:19" ht="60.75" customHeight="1">
      <c r="A10" s="543"/>
      <c r="B10" s="544"/>
      <c r="C10" s="567"/>
      <c r="D10" s="567"/>
      <c r="E10" s="567"/>
      <c r="F10" s="570"/>
      <c r="G10" s="567"/>
      <c r="H10" s="567"/>
      <c r="I10" s="567"/>
      <c r="J10" s="578"/>
      <c r="K10" s="587"/>
      <c r="L10" s="588"/>
      <c r="M10" s="567"/>
      <c r="N10" s="567" t="s">
        <v>50</v>
      </c>
      <c r="O10" s="567" t="s">
        <v>196</v>
      </c>
      <c r="P10" s="567" t="s">
        <v>197</v>
      </c>
      <c r="Q10" s="571"/>
      <c r="R10" s="567"/>
      <c r="S10" s="567"/>
    </row>
    <row r="11" spans="1:19" ht="11.25" customHeight="1">
      <c r="A11" s="559" t="s">
        <v>64</v>
      </c>
      <c r="B11" s="560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61" t="s">
        <v>24</v>
      </c>
      <c r="B12" s="562"/>
      <c r="C12" s="225">
        <f aca="true" t="shared" si="0" ref="C12:C25">IF((D12+E12)=(F12+H12),(D12+E12),"SAI")</f>
        <v>5833</v>
      </c>
      <c r="D12" s="225">
        <f aca="true" t="shared" si="1" ref="D12:R12">D13+D18</f>
        <v>3356</v>
      </c>
      <c r="E12" s="225">
        <f t="shared" si="1"/>
        <v>2477</v>
      </c>
      <c r="F12" s="225">
        <f t="shared" si="1"/>
        <v>37</v>
      </c>
      <c r="G12" s="225">
        <f t="shared" si="1"/>
        <v>16</v>
      </c>
      <c r="H12" s="225">
        <f t="shared" si="1"/>
        <v>5796</v>
      </c>
      <c r="I12" s="225">
        <f t="shared" si="1"/>
        <v>5169</v>
      </c>
      <c r="J12" s="225">
        <f t="shared" si="1"/>
        <v>1592</v>
      </c>
      <c r="K12" s="225">
        <f t="shared" si="1"/>
        <v>41</v>
      </c>
      <c r="L12" s="225">
        <f t="shared" si="1"/>
        <v>3435</v>
      </c>
      <c r="M12" s="225">
        <f t="shared" si="1"/>
        <v>60</v>
      </c>
      <c r="N12" s="225">
        <f t="shared" si="1"/>
        <v>2</v>
      </c>
      <c r="O12" s="225">
        <f t="shared" si="1"/>
        <v>2</v>
      </c>
      <c r="P12" s="225">
        <f t="shared" si="1"/>
        <v>37</v>
      </c>
      <c r="Q12" s="225">
        <f t="shared" si="1"/>
        <v>627</v>
      </c>
      <c r="R12" s="225">
        <f t="shared" si="1"/>
        <v>4163</v>
      </c>
      <c r="S12" s="226">
        <f>(J12+K12)/I12*100</f>
        <v>31.59218417488876</v>
      </c>
    </row>
    <row r="13" spans="1:20" ht="14.25" customHeight="1">
      <c r="A13" s="227" t="s">
        <v>29</v>
      </c>
      <c r="B13" s="228" t="s">
        <v>198</v>
      </c>
      <c r="C13" s="225">
        <f t="shared" si="0"/>
        <v>108</v>
      </c>
      <c r="D13" s="229">
        <f>SUM(D14:D17)</f>
        <v>51</v>
      </c>
      <c r="E13" s="229">
        <f>SUM(E14:E17)</f>
        <v>57</v>
      </c>
      <c r="F13" s="229">
        <f>SUM(F14:F17)</f>
        <v>0</v>
      </c>
      <c r="G13" s="229">
        <f>SUM(G14:G17)</f>
        <v>0</v>
      </c>
      <c r="H13" s="229">
        <f>SUM(H14:H17)</f>
        <v>108</v>
      </c>
      <c r="I13" s="229">
        <f>SUM(J13:P13)</f>
        <v>84</v>
      </c>
      <c r="J13" s="229">
        <f aca="true" t="shared" si="2" ref="J13:R13">SUM(J14:J17)</f>
        <v>25</v>
      </c>
      <c r="K13" s="229">
        <f t="shared" si="2"/>
        <v>1</v>
      </c>
      <c r="L13" s="229">
        <f t="shared" si="2"/>
        <v>54</v>
      </c>
      <c r="M13" s="229">
        <f t="shared" si="2"/>
        <v>1</v>
      </c>
      <c r="N13" s="229">
        <f t="shared" si="2"/>
        <v>0</v>
      </c>
      <c r="O13" s="229">
        <f t="shared" si="2"/>
        <v>0</v>
      </c>
      <c r="P13" s="229">
        <f t="shared" si="2"/>
        <v>3</v>
      </c>
      <c r="Q13" s="229">
        <f t="shared" si="2"/>
        <v>24</v>
      </c>
      <c r="R13" s="230">
        <f t="shared" si="2"/>
        <v>82</v>
      </c>
      <c r="S13" s="231">
        <f>(J13+K13)/I13*100</f>
        <v>30.952380952380953</v>
      </c>
      <c r="T13" s="141"/>
    </row>
    <row r="14" spans="1:20" ht="14.25" customHeight="1">
      <c r="A14" s="232" t="s">
        <v>39</v>
      </c>
      <c r="B14" s="233" t="s">
        <v>199</v>
      </c>
      <c r="C14" s="225">
        <f t="shared" si="0"/>
        <v>11</v>
      </c>
      <c r="D14" s="234">
        <v>0</v>
      </c>
      <c r="E14" s="234">
        <f>10+'[3]T12-VIEC'!E14</f>
        <v>11</v>
      </c>
      <c r="F14" s="234">
        <f>'[3]T10-VIEC'!F14+'[3]T11-VIEC'!F14+'[3]T12-VIEC'!F14+'[3]T11-VIEC'!F14</f>
        <v>0</v>
      </c>
      <c r="G14" s="234">
        <f>'[3]T10-VIEC'!G14+'[3]T11-VIEC'!G14+'[3]T12-VIEC'!G14+'[3]T11-VIEC'!G14</f>
        <v>0</v>
      </c>
      <c r="H14" s="229">
        <f>I14+Q14</f>
        <v>11</v>
      </c>
      <c r="I14" s="229">
        <f>SUM(J14:P14)</f>
        <v>11</v>
      </c>
      <c r="J14" s="234">
        <f>10+'[3]T12-VIEC'!J14+'[3]T1-VIEC'!J14</f>
        <v>11</v>
      </c>
      <c r="K14" s="234">
        <f>'[3]T10-VIEC'!K14+'[3]T11-VIEC'!K14+'[3]T12-VIEC'!K14+'[3]T1-VIEC'!K14</f>
        <v>0</v>
      </c>
      <c r="L14" s="234">
        <f>'[3]T1-VIEC'!L14</f>
        <v>0</v>
      </c>
      <c r="M14" s="234">
        <f>'[3]T1-VIEC'!M14</f>
        <v>0</v>
      </c>
      <c r="N14" s="234">
        <f>'[3]T1-VIEC'!N14</f>
        <v>0</v>
      </c>
      <c r="O14" s="234">
        <f>'[3]T1-VIEC'!O14</f>
        <v>0</v>
      </c>
      <c r="P14" s="234">
        <f>'[3]T1-VIEC'!P14</f>
        <v>0</v>
      </c>
      <c r="Q14" s="234">
        <f>'[3]T1-VIEC'!Q14</f>
        <v>0</v>
      </c>
      <c r="R14" s="230">
        <f>SUM(L14:Q14)</f>
        <v>0</v>
      </c>
      <c r="S14" s="231">
        <v>0</v>
      </c>
      <c r="T14" s="141"/>
    </row>
    <row r="15" spans="1:20" ht="14.25" customHeight="1">
      <c r="A15" s="232" t="s">
        <v>55</v>
      </c>
      <c r="B15" s="233" t="s">
        <v>200</v>
      </c>
      <c r="C15" s="225">
        <f t="shared" si="0"/>
        <v>16</v>
      </c>
      <c r="D15" s="234">
        <v>0</v>
      </c>
      <c r="E15" s="234">
        <v>16</v>
      </c>
      <c r="F15" s="234">
        <f>'[3]T11-VIEC'!F15+'[3]T12-VIEC'!F15+'[3]T1-VIEC'!F15</f>
        <v>0</v>
      </c>
      <c r="G15" s="234">
        <f>'[3]T11-VIEC'!G15+'[3]T12-VIEC'!G15+'[3]T1-VIEC'!G15</f>
        <v>0</v>
      </c>
      <c r="H15" s="229">
        <f>I15+Q15</f>
        <v>16</v>
      </c>
      <c r="I15" s="229">
        <f>SUM(J15:P15)</f>
        <v>16</v>
      </c>
      <c r="J15" s="234">
        <f>'[3]T11-VIEC'!J15+'[3]T12-VIEC'!J15+'[3]T1-VIEC'!J15</f>
        <v>0</v>
      </c>
      <c r="K15" s="234">
        <f>'[3]T11-VIEC'!K15+'[3]T12-VIEC'!K15+'[3]T1-VIEC'!K15</f>
        <v>0</v>
      </c>
      <c r="L15" s="234">
        <f>'[3]T1-VIEC'!L15</f>
        <v>16</v>
      </c>
      <c r="M15" s="234">
        <f>'[3]T1-VIEC'!M15</f>
        <v>0</v>
      </c>
      <c r="N15" s="234">
        <f>'[3]T1-VIEC'!N15</f>
        <v>0</v>
      </c>
      <c r="O15" s="234">
        <f>'[3]T1-VIEC'!O15</f>
        <v>0</v>
      </c>
      <c r="P15" s="234">
        <f>'[3]T1-VIEC'!P15</f>
        <v>0</v>
      </c>
      <c r="Q15" s="234">
        <f>'[3]T1-VIEC'!Q15</f>
        <v>0</v>
      </c>
      <c r="R15" s="230">
        <f>SUM(L15:Q15)</f>
        <v>16</v>
      </c>
      <c r="S15" s="231">
        <f>(J15+K15)/I15*100</f>
        <v>0</v>
      </c>
      <c r="T15" s="141"/>
    </row>
    <row r="16" spans="1:20" ht="14.25" customHeight="1">
      <c r="A16" s="232" t="s">
        <v>57</v>
      </c>
      <c r="B16" s="233" t="s">
        <v>201</v>
      </c>
      <c r="C16" s="225">
        <f t="shared" si="0"/>
        <v>53</v>
      </c>
      <c r="D16" s="234">
        <v>34</v>
      </c>
      <c r="E16" s="234">
        <f>14+'[3]T1-VIEC'!E16</f>
        <v>19</v>
      </c>
      <c r="F16" s="234">
        <f>'[3]T10-VIEC'!F16+'[3]T11-VIEC'!F16+'[3]T12-VIEC'!F16+'[3]T1-VIEC'!F16</f>
        <v>0</v>
      </c>
      <c r="G16" s="234">
        <f>'[3]T10-VIEC'!G16+'[3]T11-VIEC'!G16+'[3]T12-VIEC'!G16+'[3]T1-VIEC'!G16</f>
        <v>0</v>
      </c>
      <c r="H16" s="229">
        <f>I16+Q16</f>
        <v>53</v>
      </c>
      <c r="I16" s="229">
        <f>SUM(J16:P16)</f>
        <v>38</v>
      </c>
      <c r="J16" s="234">
        <f>'[3]T10-VIEC'!J16+'[3]T11-VIEC'!J16+'[3]T12-VIEC'!J16+'[3]T1-VIEC'!J16</f>
        <v>7</v>
      </c>
      <c r="K16" s="234">
        <f>'[3]T10-VIEC'!K16+'[3]T11-VIEC'!K16+'[3]T12-VIEC'!K16+'[3]T1-VIEC'!K16</f>
        <v>1</v>
      </c>
      <c r="L16" s="234">
        <f>'[3]T1-VIEC'!L16</f>
        <v>27</v>
      </c>
      <c r="M16" s="234">
        <f>'[3]T1-VIEC'!M16</f>
        <v>1</v>
      </c>
      <c r="N16" s="234">
        <f>'[3]T1-VIEC'!N16</f>
        <v>0</v>
      </c>
      <c r="O16" s="234">
        <f>'[3]T1-VIEC'!O16</f>
        <v>0</v>
      </c>
      <c r="P16" s="234">
        <f>'[3]T1-VIEC'!P16</f>
        <v>2</v>
      </c>
      <c r="Q16" s="234">
        <f>'[3]T1-VIEC'!Q16</f>
        <v>15</v>
      </c>
      <c r="R16" s="230">
        <f>SUM(L16:Q16)</f>
        <v>45</v>
      </c>
      <c r="S16" s="231">
        <f>(J16+K16)/I16*100</f>
        <v>21.052631578947366</v>
      </c>
      <c r="T16" s="141"/>
    </row>
    <row r="17" spans="1:20" ht="14.25" customHeight="1">
      <c r="A17" s="232" t="s">
        <v>83</v>
      </c>
      <c r="B17" s="233" t="s">
        <v>202</v>
      </c>
      <c r="C17" s="225">
        <f t="shared" si="0"/>
        <v>28</v>
      </c>
      <c r="D17" s="234">
        <v>17</v>
      </c>
      <c r="E17" s="234">
        <f>8+'[3]T1-VIEC'!E17</f>
        <v>11</v>
      </c>
      <c r="F17" s="234">
        <f>'[3]T10-VIEC'!F18+'[3]T11-VIEC'!F17+'[3]T12-VIEC'!F17+'[3]T1-VIEC'!F17</f>
        <v>0</v>
      </c>
      <c r="G17" s="234">
        <f>'[3]T10-VIEC'!G18+'[3]T11-VIEC'!G17+'[3]T12-VIEC'!G17+'[3]T1-VIEC'!G17</f>
        <v>0</v>
      </c>
      <c r="H17" s="229">
        <f>I17+Q17</f>
        <v>28</v>
      </c>
      <c r="I17" s="229">
        <f>SUM(J17:P17)</f>
        <v>19</v>
      </c>
      <c r="J17" s="234">
        <f>'[3]T10-VIEC'!J18+'[3]T11-VIEC'!J17+'[3]T12-VIEC'!J17+'[3]T1-VIEC'!J17</f>
        <v>7</v>
      </c>
      <c r="K17" s="234">
        <f>'[3]T10-VIEC'!K18+'[3]T11-VIEC'!K17+'[3]T12-VIEC'!K17+'[3]T1-VIEC'!K17</f>
        <v>0</v>
      </c>
      <c r="L17" s="234">
        <f>'[3]T1-VIEC'!L17</f>
        <v>11</v>
      </c>
      <c r="M17" s="234">
        <f>'[3]T1-VIEC'!M17</f>
        <v>0</v>
      </c>
      <c r="N17" s="234">
        <f>'[3]T1-VIEC'!N17</f>
        <v>0</v>
      </c>
      <c r="O17" s="234">
        <f>'[3]T1-VIEC'!O17</f>
        <v>0</v>
      </c>
      <c r="P17" s="234">
        <f>'[3]T1-VIEC'!P17</f>
        <v>1</v>
      </c>
      <c r="Q17" s="234">
        <f>'[3]T1-VIEC'!Q17</f>
        <v>9</v>
      </c>
      <c r="R17" s="230">
        <f>SUM(L17:Q17)</f>
        <v>21</v>
      </c>
      <c r="S17" s="231">
        <f>(J17+K17)/I17*100</f>
        <v>36.84210526315789</v>
      </c>
      <c r="T17" s="141"/>
    </row>
    <row r="18" spans="1:20" ht="14.25" customHeight="1">
      <c r="A18" s="227" t="s">
        <v>33</v>
      </c>
      <c r="B18" s="228" t="s">
        <v>203</v>
      </c>
      <c r="C18" s="225">
        <f t="shared" si="0"/>
        <v>5725</v>
      </c>
      <c r="D18" s="229">
        <f aca="true" t="shared" si="3" ref="D18:R18">D19+D28+D33+D39+D44+D51+D57+D62</f>
        <v>3305</v>
      </c>
      <c r="E18" s="229">
        <f t="shared" si="3"/>
        <v>2420</v>
      </c>
      <c r="F18" s="229">
        <f t="shared" si="3"/>
        <v>37</v>
      </c>
      <c r="G18" s="229">
        <f t="shared" si="3"/>
        <v>16</v>
      </c>
      <c r="H18" s="229">
        <f t="shared" si="3"/>
        <v>5688</v>
      </c>
      <c r="I18" s="229">
        <f t="shared" si="3"/>
        <v>5085</v>
      </c>
      <c r="J18" s="229">
        <f t="shared" si="3"/>
        <v>1567</v>
      </c>
      <c r="K18" s="229">
        <f t="shared" si="3"/>
        <v>40</v>
      </c>
      <c r="L18" s="229">
        <f t="shared" si="3"/>
        <v>3381</v>
      </c>
      <c r="M18" s="229">
        <f t="shared" si="3"/>
        <v>59</v>
      </c>
      <c r="N18" s="229">
        <f t="shared" si="3"/>
        <v>2</v>
      </c>
      <c r="O18" s="229">
        <f t="shared" si="3"/>
        <v>2</v>
      </c>
      <c r="P18" s="229">
        <f t="shared" si="3"/>
        <v>34</v>
      </c>
      <c r="Q18" s="229">
        <f t="shared" si="3"/>
        <v>603</v>
      </c>
      <c r="R18" s="229">
        <f t="shared" si="3"/>
        <v>4081</v>
      </c>
      <c r="S18" s="231">
        <f>(J18+K18)/I18*100</f>
        <v>31.60275319567355</v>
      </c>
      <c r="T18" s="141"/>
    </row>
    <row r="19" spans="1:20" ht="14.25" customHeight="1">
      <c r="A19" s="227" t="s">
        <v>39</v>
      </c>
      <c r="B19" s="228" t="s">
        <v>204</v>
      </c>
      <c r="C19" s="225">
        <f t="shared" si="0"/>
        <v>772</v>
      </c>
      <c r="D19" s="229">
        <f aca="true" t="shared" si="4" ref="D19:Q19">SUM(D20:D27)</f>
        <v>570</v>
      </c>
      <c r="E19" s="229">
        <f t="shared" si="4"/>
        <v>202</v>
      </c>
      <c r="F19" s="229">
        <f>SUM(F20:F27)</f>
        <v>0</v>
      </c>
      <c r="G19" s="229">
        <f t="shared" si="4"/>
        <v>16</v>
      </c>
      <c r="H19" s="229">
        <f t="shared" si="4"/>
        <v>772</v>
      </c>
      <c r="I19" s="229">
        <f t="shared" si="4"/>
        <v>613</v>
      </c>
      <c r="J19" s="229">
        <f t="shared" si="4"/>
        <v>118</v>
      </c>
      <c r="K19" s="229">
        <f t="shared" si="4"/>
        <v>5</v>
      </c>
      <c r="L19" s="229">
        <f t="shared" si="4"/>
        <v>486</v>
      </c>
      <c r="M19" s="229">
        <f t="shared" si="4"/>
        <v>2</v>
      </c>
      <c r="N19" s="229">
        <f t="shared" si="4"/>
        <v>0</v>
      </c>
      <c r="O19" s="229">
        <f t="shared" si="4"/>
        <v>0</v>
      </c>
      <c r="P19" s="229">
        <f t="shared" si="4"/>
        <v>2</v>
      </c>
      <c r="Q19" s="229">
        <f t="shared" si="4"/>
        <v>159</v>
      </c>
      <c r="R19" s="229">
        <f>SUM(R20:R27)</f>
        <v>649</v>
      </c>
      <c r="S19" s="231">
        <f>(J19+K19)/I19*100</f>
        <v>20.0652528548124</v>
      </c>
      <c r="T19" s="141"/>
    </row>
    <row r="20" spans="1:20" ht="14.25" customHeight="1">
      <c r="A20" s="232" t="s">
        <v>41</v>
      </c>
      <c r="B20" s="235" t="s">
        <v>205</v>
      </c>
      <c r="C20" s="225">
        <f t="shared" si="0"/>
        <v>18</v>
      </c>
      <c r="D20" s="234">
        <f>'[3]T10-VIEC'!D22</f>
        <v>1</v>
      </c>
      <c r="E20" s="234">
        <f>'[3]T10-VIEC'!E22+'[3]T11-VIEC'!E20+'[3]T12-VIEC'!E20+'[3]T1-VIEC'!E20</f>
        <v>17</v>
      </c>
      <c r="F20" s="234">
        <f>'[3]T10-VIEC'!F22+'[3]T11-VIEC'!F20+'[3]T12-VIEC'!F20+'[3]T1-VIEC'!F20</f>
        <v>0</v>
      </c>
      <c r="G20" s="234">
        <f>'[3]T10-VIEC'!G22+'[3]T11-VIEC'!G20+'[3]T12-VIEC'!G20+'[3]T1-VIEC'!G20</f>
        <v>0</v>
      </c>
      <c r="H20" s="229">
        <f aca="true" t="shared" si="5" ref="H20:H66">I20+Q20</f>
        <v>18</v>
      </c>
      <c r="I20" s="229">
        <f aca="true" t="shared" si="6" ref="I20:I32">SUM(J20:P20)</f>
        <v>18</v>
      </c>
      <c r="J20" s="234">
        <f>'[3]T10-VIEC'!J22+'[3]T11-VIEC'!J20+'[3]T12-VIEC'!J20+'[3]T1-VIEC'!J20</f>
        <v>3</v>
      </c>
      <c r="K20" s="234">
        <f>'[3]T10-VIEC'!K22+'[3]T11-VIEC'!K20+'[3]T12-VIEC'!K20+'[3]T1-VIEC'!K20</f>
        <v>0</v>
      </c>
      <c r="L20" s="234">
        <f>'[3]T1-VIEC'!L20</f>
        <v>15</v>
      </c>
      <c r="M20" s="234">
        <f>'[3]T1-VIEC'!M20</f>
        <v>0</v>
      </c>
      <c r="N20" s="234">
        <f>'[3]T1-VIEC'!N20</f>
        <v>0</v>
      </c>
      <c r="O20" s="234">
        <f>'[3]T1-VIEC'!O20</f>
        <v>0</v>
      </c>
      <c r="P20" s="234">
        <f>'[3]T1-VIEC'!P20</f>
        <v>0</v>
      </c>
      <c r="Q20" s="234">
        <f>'[3]T1-VIEC'!Q20</f>
        <v>0</v>
      </c>
      <c r="R20" s="230">
        <f>Q20+P20+O20+N20+M20+L20</f>
        <v>15</v>
      </c>
      <c r="S20" s="231">
        <f aca="true" t="shared" si="7" ref="S20:S66">(J20+K20)/I20*100</f>
        <v>16.666666666666664</v>
      </c>
      <c r="T20" s="141"/>
    </row>
    <row r="21" spans="1:20" ht="14.25" customHeight="1">
      <c r="A21" s="232" t="s">
        <v>43</v>
      </c>
      <c r="B21" s="235" t="s">
        <v>206</v>
      </c>
      <c r="C21" s="225">
        <f t="shared" si="0"/>
        <v>109</v>
      </c>
      <c r="D21" s="234">
        <v>85</v>
      </c>
      <c r="E21" s="249">
        <f>32-8</f>
        <v>24</v>
      </c>
      <c r="F21" s="234">
        <f>'[3]T10-VIEC'!F23+'[3]T11-VIEC'!F21+'[3]T12-VIEC'!F21+'[3]T1-VIEC'!F21</f>
        <v>0</v>
      </c>
      <c r="G21" s="234">
        <f>'[3]T10-VIEC'!G23+'[3]T11-VIEC'!G21+'[3]T12-VIEC'!G21+'[3]T1-VIEC'!G21</f>
        <v>0</v>
      </c>
      <c r="H21" s="229">
        <f t="shared" si="5"/>
        <v>109</v>
      </c>
      <c r="I21" s="229">
        <f t="shared" si="6"/>
        <v>84</v>
      </c>
      <c r="J21" s="234">
        <f>'[3]T10-VIEC'!J23+'[3]T11-VIEC'!J21+'[3]T12-VIEC'!J21+'[3]T1-VIEC'!J21</f>
        <v>21</v>
      </c>
      <c r="K21" s="234">
        <f>'[3]T10-VIEC'!K23+'[3]T11-VIEC'!K21+'[3]T12-VIEC'!K21+'[3]T1-VIEC'!K21</f>
        <v>2</v>
      </c>
      <c r="L21" s="234">
        <f>'[3]T1-VIEC'!L21</f>
        <v>61</v>
      </c>
      <c r="M21" s="234">
        <f>'[3]T1-VIEC'!M21</f>
        <v>0</v>
      </c>
      <c r="N21" s="234">
        <f>'[3]T1-VIEC'!N21</f>
        <v>0</v>
      </c>
      <c r="O21" s="234">
        <f>'[3]T1-VIEC'!O21</f>
        <v>0</v>
      </c>
      <c r="P21" s="234">
        <f>'[3]T1-VIEC'!P21</f>
        <v>0</v>
      </c>
      <c r="Q21" s="234">
        <f>'[3]T1-VIEC'!Q21</f>
        <v>25</v>
      </c>
      <c r="R21" s="230">
        <f aca="true" t="shared" si="8" ref="R21:R32">Q21+P21+O21+N21+M21+L21</f>
        <v>86</v>
      </c>
      <c r="S21" s="231">
        <f t="shared" si="7"/>
        <v>27.380952380952383</v>
      </c>
      <c r="T21" s="141"/>
    </row>
    <row r="22" spans="1:20" ht="14.25" customHeight="1">
      <c r="A22" s="232" t="s">
        <v>45</v>
      </c>
      <c r="B22" s="235" t="s">
        <v>207</v>
      </c>
      <c r="C22" s="225">
        <f t="shared" si="0"/>
        <v>234</v>
      </c>
      <c r="D22" s="249">
        <f>152+45</f>
        <v>197</v>
      </c>
      <c r="E22" s="249">
        <f>15+8+'[3]T1-VIEC'!E22</f>
        <v>37</v>
      </c>
      <c r="F22" s="234">
        <f>'[3]T12-VIEC'!F22+'[3]T1-VIEC'!F22</f>
        <v>0</v>
      </c>
      <c r="G22" s="234">
        <f>'[3]T12-VIEC'!G22+'[3]T1-VIEC'!G22</f>
        <v>0</v>
      </c>
      <c r="H22" s="229">
        <f t="shared" si="5"/>
        <v>234</v>
      </c>
      <c r="I22" s="229">
        <f t="shared" si="6"/>
        <v>203</v>
      </c>
      <c r="J22" s="234">
        <f>'[3]T12-VIEC'!J22+'[3]T1-VIEC'!J22</f>
        <v>13</v>
      </c>
      <c r="K22" s="234">
        <f>'[3]T12-VIEC'!K22+'[3]T1-VIEC'!K22</f>
        <v>0</v>
      </c>
      <c r="L22" s="234">
        <f>'[3]T1-VIEC'!L22</f>
        <v>189</v>
      </c>
      <c r="M22" s="234">
        <f>'[3]T1-VIEC'!M22</f>
        <v>1</v>
      </c>
      <c r="N22" s="234">
        <f>'[3]T1-VIEC'!N22</f>
        <v>0</v>
      </c>
      <c r="O22" s="234">
        <f>'[3]T1-VIEC'!O22</f>
        <v>0</v>
      </c>
      <c r="P22" s="234">
        <f>'[3]T1-VIEC'!P22</f>
        <v>0</v>
      </c>
      <c r="Q22" s="234">
        <f>'[3]T1-VIEC'!Q22</f>
        <v>31</v>
      </c>
      <c r="R22" s="230">
        <f t="shared" si="8"/>
        <v>221</v>
      </c>
      <c r="S22" s="231">
        <f t="shared" si="7"/>
        <v>6.403940886699508</v>
      </c>
      <c r="T22" s="141"/>
    </row>
    <row r="23" spans="1:20" ht="14.25" customHeight="1">
      <c r="A23" s="232" t="s">
        <v>47</v>
      </c>
      <c r="B23" s="235" t="s">
        <v>208</v>
      </c>
      <c r="C23" s="225">
        <f t="shared" si="0"/>
        <v>165</v>
      </c>
      <c r="D23" s="234">
        <v>137</v>
      </c>
      <c r="E23" s="234">
        <f>22+'[3]T1-VIEC'!E23</f>
        <v>28</v>
      </c>
      <c r="F23" s="234">
        <f>'[3]T12-VIEC'!F23+'[3]T1-VIEC'!F23</f>
        <v>0</v>
      </c>
      <c r="G23" s="234">
        <f>'[3]T12-VIEC'!G23+'[3]T1-VIEC'!G23</f>
        <v>0</v>
      </c>
      <c r="H23" s="229">
        <f t="shared" si="5"/>
        <v>165</v>
      </c>
      <c r="I23" s="229">
        <f t="shared" si="6"/>
        <v>102</v>
      </c>
      <c r="J23" s="234">
        <f>'[3]T12-VIEC'!J23+'[3]T1-VIEC'!J23</f>
        <v>8</v>
      </c>
      <c r="K23" s="234">
        <f>'[3]T12-VIEC'!K23+'[3]T1-VIEC'!K23</f>
        <v>0</v>
      </c>
      <c r="L23" s="234">
        <f>'[3]T1-VIEC'!L23</f>
        <v>94</v>
      </c>
      <c r="M23" s="234">
        <f>'[3]T1-VIEC'!M23</f>
        <v>0</v>
      </c>
      <c r="N23" s="234">
        <f>'[3]T1-VIEC'!N23</f>
        <v>0</v>
      </c>
      <c r="O23" s="234">
        <f>'[3]T1-VIEC'!O23</f>
        <v>0</v>
      </c>
      <c r="P23" s="234">
        <f>'[3]T1-VIEC'!P23</f>
        <v>0</v>
      </c>
      <c r="Q23" s="234">
        <f>'[3]T1-VIEC'!Q23</f>
        <v>63</v>
      </c>
      <c r="R23" s="230">
        <f t="shared" si="8"/>
        <v>157</v>
      </c>
      <c r="S23" s="231">
        <f t="shared" si="7"/>
        <v>7.8431372549019605</v>
      </c>
      <c r="T23" s="141"/>
    </row>
    <row r="24" spans="1:20" ht="14.25" customHeight="1">
      <c r="A24" s="236" t="s">
        <v>49</v>
      </c>
      <c r="B24" s="237" t="s">
        <v>209</v>
      </c>
      <c r="C24" s="238">
        <f t="shared" si="0"/>
        <v>10</v>
      </c>
      <c r="D24" s="239">
        <v>0</v>
      </c>
      <c r="E24" s="239">
        <v>10</v>
      </c>
      <c r="F24" s="239">
        <f>'[3]T10-VIEC'!F24+'[3]T11-VIEC'!F22</f>
        <v>0</v>
      </c>
      <c r="G24" s="239">
        <f>'[3]T10-VIEC'!G24+'[3]T11-VIEC'!G22</f>
        <v>0</v>
      </c>
      <c r="H24" s="240">
        <f t="shared" si="5"/>
        <v>10</v>
      </c>
      <c r="I24" s="240">
        <f t="shared" si="6"/>
        <v>10</v>
      </c>
      <c r="J24" s="239">
        <f>'[3]T10-VIEC'!J24+'[3]T11-VIEC'!J22</f>
        <v>10</v>
      </c>
      <c r="K24" s="239">
        <f>'[3]T10-VIEC'!K24+'[3]T11-VIEC'!K22</f>
        <v>0</v>
      </c>
      <c r="L24" s="239">
        <v>0</v>
      </c>
      <c r="M24" s="239">
        <v>0</v>
      </c>
      <c r="N24" s="239">
        <v>0</v>
      </c>
      <c r="O24" s="239">
        <f>'[3]T11-VIEC'!O22</f>
        <v>0</v>
      </c>
      <c r="P24" s="239">
        <f>'[3]T11-VIEC'!P22</f>
        <v>0</v>
      </c>
      <c r="Q24" s="239">
        <v>0</v>
      </c>
      <c r="R24" s="241">
        <f t="shared" si="8"/>
        <v>0</v>
      </c>
      <c r="S24" s="242">
        <f t="shared" si="7"/>
        <v>100</v>
      </c>
      <c r="T24" s="141"/>
    </row>
    <row r="25" spans="1:20" ht="14.25" customHeight="1">
      <c r="A25" s="236" t="s">
        <v>51</v>
      </c>
      <c r="B25" s="237" t="s">
        <v>210</v>
      </c>
      <c r="C25" s="238">
        <f t="shared" si="0"/>
        <v>18</v>
      </c>
      <c r="D25" s="239">
        <v>0</v>
      </c>
      <c r="E25" s="239">
        <v>18</v>
      </c>
      <c r="F25" s="239">
        <f>'[3]T10-VIEC'!F25+'[3]T11-VIEC'!F23</f>
        <v>0</v>
      </c>
      <c r="G25" s="239">
        <f>'[3]T10-VIEC'!G25+'[3]T11-VIEC'!G23</f>
        <v>0</v>
      </c>
      <c r="H25" s="240">
        <f t="shared" si="5"/>
        <v>18</v>
      </c>
      <c r="I25" s="240">
        <f t="shared" si="6"/>
        <v>18</v>
      </c>
      <c r="J25" s="239">
        <f>'[3]T10-VIEC'!J25+'[3]T11-VIEC'!J23</f>
        <v>18</v>
      </c>
      <c r="K25" s="239">
        <f>'[3]T10-VIEC'!K25+'[3]T11-VIEC'!K23</f>
        <v>0</v>
      </c>
      <c r="L25" s="239">
        <v>0</v>
      </c>
      <c r="M25" s="239">
        <v>0</v>
      </c>
      <c r="N25" s="239">
        <f>'[3]T11-VIEC'!N23</f>
        <v>0</v>
      </c>
      <c r="O25" s="239">
        <f>'[3]T11-VIEC'!O23</f>
        <v>0</v>
      </c>
      <c r="P25" s="239">
        <f>'[3]T11-VIEC'!P23</f>
        <v>0</v>
      </c>
      <c r="Q25" s="239">
        <v>0</v>
      </c>
      <c r="R25" s="241">
        <f t="shared" si="8"/>
        <v>0</v>
      </c>
      <c r="S25" s="242">
        <f t="shared" si="7"/>
        <v>100</v>
      </c>
      <c r="T25" s="141"/>
    </row>
    <row r="26" spans="1:20" ht="14.25" customHeight="1">
      <c r="A26" s="232" t="s">
        <v>53</v>
      </c>
      <c r="B26" s="235" t="s">
        <v>211</v>
      </c>
      <c r="C26" s="225">
        <f>IF((D26+E26)=(F26+H26),(D26+E26),"SAI")</f>
        <v>118</v>
      </c>
      <c r="D26" s="249">
        <f>'[3]T10-VIEC'!D26-16-39</f>
        <v>71</v>
      </c>
      <c r="E26" s="234">
        <f>28+'[3]T1-VIEC'!E24</f>
        <v>47</v>
      </c>
      <c r="F26" s="234">
        <f>'[3]T10-VIEC'!F26+'[3]T11-VIEC'!F24+'[3]T12-VIEC'!F24+'[3]T1-VIEC'!F24</f>
        <v>0</v>
      </c>
      <c r="G26" s="234">
        <f>'[3]T10-VIEC'!G26+'[3]T11-VIEC'!G24+'[3]T12-VIEC'!G24+'[3]T1-VIEC'!G24</f>
        <v>16</v>
      </c>
      <c r="H26" s="229">
        <f t="shared" si="5"/>
        <v>118</v>
      </c>
      <c r="I26" s="229">
        <f t="shared" si="6"/>
        <v>95</v>
      </c>
      <c r="J26" s="234">
        <f>'[3]T10-VIEC'!J26+'[3]T11-VIEC'!J24+'[3]T12-VIEC'!J24+'[3]T1-VIEC'!J24</f>
        <v>25</v>
      </c>
      <c r="K26" s="234">
        <f>'[3]T10-VIEC'!K26+'[3]T11-VIEC'!K24+'[3]T12-VIEC'!K24+'[3]T1-VIEC'!K24</f>
        <v>3</v>
      </c>
      <c r="L26" s="234">
        <f>'[3]T1-VIEC'!L24</f>
        <v>65</v>
      </c>
      <c r="M26" s="234">
        <f>'[3]T1-VIEC'!M24</f>
        <v>0</v>
      </c>
      <c r="N26" s="234">
        <f>'[3]T1-VIEC'!N24</f>
        <v>0</v>
      </c>
      <c r="O26" s="234">
        <f>'[3]T1-VIEC'!O24</f>
        <v>0</v>
      </c>
      <c r="P26" s="234">
        <f>'[3]T1-VIEC'!P24</f>
        <v>2</v>
      </c>
      <c r="Q26" s="234">
        <f>'[3]T1-VIEC'!Q24</f>
        <v>23</v>
      </c>
      <c r="R26" s="230">
        <f t="shared" si="8"/>
        <v>90</v>
      </c>
      <c r="S26" s="231">
        <f t="shared" si="7"/>
        <v>29.47368421052631</v>
      </c>
      <c r="T26" s="141"/>
    </row>
    <row r="27" spans="1:20" ht="14.25" customHeight="1">
      <c r="A27" s="232" t="s">
        <v>122</v>
      </c>
      <c r="B27" s="235" t="s">
        <v>212</v>
      </c>
      <c r="C27" s="225">
        <f aca="true" t="shared" si="9" ref="C27:C66">IF((D27+E27)=(F27+H27),(D27+E27),"SAI")</f>
        <v>100</v>
      </c>
      <c r="D27" s="249">
        <f>85-6</f>
        <v>79</v>
      </c>
      <c r="E27" s="234">
        <f>16+'[3]T1-VIEC'!E25</f>
        <v>21</v>
      </c>
      <c r="F27" s="234">
        <f>'[3]T10-VIEC'!F27+'[3]T11-VIEC'!F25+'[3]T12-VIEC'!F25+'[3]T1-VIEC'!F25</f>
        <v>0</v>
      </c>
      <c r="G27" s="234">
        <f>'[3]T10-VIEC'!G27+'[3]T11-VIEC'!G25+'[3]T12-VIEC'!G25+'[3]T1-VIEC'!G25</f>
        <v>0</v>
      </c>
      <c r="H27" s="229">
        <f t="shared" si="5"/>
        <v>100</v>
      </c>
      <c r="I27" s="229">
        <f t="shared" si="6"/>
        <v>83</v>
      </c>
      <c r="J27" s="234">
        <f>'[3]T10-VIEC'!J27+'[3]T11-VIEC'!J25+'[3]T12-VIEC'!J25+'[3]T1-VIEC'!J25</f>
        <v>20</v>
      </c>
      <c r="K27" s="234">
        <f>'[3]T10-VIEC'!K27+'[3]T11-VIEC'!K25+'[3]T12-VIEC'!K25+'[3]T1-VIEC'!K25</f>
        <v>0</v>
      </c>
      <c r="L27" s="234">
        <f>'[3]T1-VIEC'!L25</f>
        <v>62</v>
      </c>
      <c r="M27" s="234">
        <f>'[3]T1-VIEC'!M25</f>
        <v>1</v>
      </c>
      <c r="N27" s="234">
        <f>'[3]T1-VIEC'!N25</f>
        <v>0</v>
      </c>
      <c r="O27" s="234">
        <f>'[3]T1-VIEC'!O25</f>
        <v>0</v>
      </c>
      <c r="P27" s="234">
        <f>'[3]T1-VIEC'!P25</f>
        <v>0</v>
      </c>
      <c r="Q27" s="234">
        <f>'[3]T1-VIEC'!Q25</f>
        <v>17</v>
      </c>
      <c r="R27" s="230">
        <f t="shared" si="8"/>
        <v>80</v>
      </c>
      <c r="S27" s="231">
        <f t="shared" si="7"/>
        <v>24.096385542168676</v>
      </c>
      <c r="T27" s="141"/>
    </row>
    <row r="28" spans="1:20" ht="14.25" customHeight="1">
      <c r="A28" s="227" t="s">
        <v>55</v>
      </c>
      <c r="B28" s="228" t="s">
        <v>213</v>
      </c>
      <c r="C28" s="225">
        <f t="shared" si="9"/>
        <v>505</v>
      </c>
      <c r="D28" s="229">
        <f>SUM(D29:D32)</f>
        <v>256</v>
      </c>
      <c r="E28" s="229">
        <f>SUM(E29:E32)</f>
        <v>249</v>
      </c>
      <c r="F28" s="229">
        <f>SUM(F29:F32)</f>
        <v>6</v>
      </c>
      <c r="G28" s="229">
        <f>SUM(G29:G32)</f>
        <v>0</v>
      </c>
      <c r="H28" s="229">
        <f t="shared" si="5"/>
        <v>499</v>
      </c>
      <c r="I28" s="229">
        <f aca="true" t="shared" si="10" ref="I28:R28">SUM(I29:I32)</f>
        <v>468</v>
      </c>
      <c r="J28" s="229">
        <f t="shared" si="10"/>
        <v>156</v>
      </c>
      <c r="K28" s="229">
        <f t="shared" si="10"/>
        <v>2</v>
      </c>
      <c r="L28" s="229">
        <f t="shared" si="10"/>
        <v>289</v>
      </c>
      <c r="M28" s="229">
        <f t="shared" si="10"/>
        <v>1</v>
      </c>
      <c r="N28" s="229">
        <f t="shared" si="10"/>
        <v>2</v>
      </c>
      <c r="O28" s="229">
        <f t="shared" si="10"/>
        <v>0</v>
      </c>
      <c r="P28" s="229">
        <f t="shared" si="10"/>
        <v>18</v>
      </c>
      <c r="Q28" s="229">
        <f t="shared" si="10"/>
        <v>31</v>
      </c>
      <c r="R28" s="229">
        <f t="shared" si="10"/>
        <v>341</v>
      </c>
      <c r="S28" s="231">
        <f t="shared" si="7"/>
        <v>33.76068376068376</v>
      </c>
      <c r="T28" s="141"/>
    </row>
    <row r="29" spans="1:20" ht="14.25" customHeight="1">
      <c r="A29" s="232" t="s">
        <v>74</v>
      </c>
      <c r="B29" s="233" t="s">
        <v>214</v>
      </c>
      <c r="C29" s="225">
        <f t="shared" si="9"/>
        <v>89</v>
      </c>
      <c r="D29" s="234">
        <f>'[3]T10-VIEC'!D29</f>
        <v>49</v>
      </c>
      <c r="E29" s="249">
        <f>'[3]T10-VIEC'!E29+'[3]T11-VIEC'!E27+'[3]T12-VIEC'!E27+'[3]T1-VIEC'!E27+2</f>
        <v>40</v>
      </c>
      <c r="F29" s="234">
        <f>'[3]T10-VIEC'!F29+'[3]T11-VIEC'!F27+'[3]T12-VIEC'!F27+'[3]T1-VIEC'!F27</f>
        <v>3</v>
      </c>
      <c r="G29" s="234">
        <f>'[3]T10-VIEC'!G29+'[3]T11-VIEC'!G27+'[3]T12-VIEC'!G27+'[3]T1-VIEC'!G27</f>
        <v>0</v>
      </c>
      <c r="H29" s="229">
        <f t="shared" si="5"/>
        <v>86</v>
      </c>
      <c r="I29" s="229">
        <f t="shared" si="6"/>
        <v>74</v>
      </c>
      <c r="J29" s="234">
        <f>'[3]T10-VIEC'!J29+'[3]T11-VIEC'!J27+'[3]T12-VIEC'!J27+'[3]T1-VIEC'!J27</f>
        <v>22</v>
      </c>
      <c r="K29" s="234">
        <f>'[3]T10-VIEC'!K29+'[3]T11-VIEC'!K27+'[3]T12-VIEC'!K27+'[3]T1-VIEC'!K27</f>
        <v>1</v>
      </c>
      <c r="L29" s="234">
        <f>'[3]T1-VIEC'!L27</f>
        <v>44</v>
      </c>
      <c r="M29" s="234">
        <f>'[3]T1-VIEC'!M27</f>
        <v>1</v>
      </c>
      <c r="N29" s="234">
        <f>'[3]T1-VIEC'!N27</f>
        <v>0</v>
      </c>
      <c r="O29" s="234">
        <f>'[3]T1-VIEC'!O27</f>
        <v>0</v>
      </c>
      <c r="P29" s="234">
        <f>'[3]T1-VIEC'!P27</f>
        <v>6</v>
      </c>
      <c r="Q29" s="234">
        <f>'[3]T1-VIEC'!Q27</f>
        <v>12</v>
      </c>
      <c r="R29" s="230">
        <f t="shared" si="8"/>
        <v>63</v>
      </c>
      <c r="S29" s="231">
        <f t="shared" si="7"/>
        <v>31.08108108108108</v>
      </c>
      <c r="T29" s="141"/>
    </row>
    <row r="30" spans="1:20" ht="14.25" customHeight="1">
      <c r="A30" s="232" t="s">
        <v>76</v>
      </c>
      <c r="B30" s="243" t="s">
        <v>215</v>
      </c>
      <c r="C30" s="225">
        <f t="shared" si="9"/>
        <v>144</v>
      </c>
      <c r="D30" s="234">
        <f>'[3]T10-VIEC'!D30</f>
        <v>85</v>
      </c>
      <c r="E30" s="234">
        <f>'[3]T10-VIEC'!E30+'[3]T11-VIEC'!E28+'[3]T12-VIEC'!E28+'[3]T1-VIEC'!E28</f>
        <v>59</v>
      </c>
      <c r="F30" s="234">
        <f>'[3]T10-VIEC'!F30+'[3]T11-VIEC'!F28+'[3]T12-VIEC'!F28+'[3]T1-VIEC'!F28</f>
        <v>3</v>
      </c>
      <c r="G30" s="234">
        <f>'[3]T10-VIEC'!G30+'[3]T11-VIEC'!G28+'[3]T12-VIEC'!G28+'[3]T1-VIEC'!G28</f>
        <v>0</v>
      </c>
      <c r="H30" s="229">
        <f t="shared" si="5"/>
        <v>141</v>
      </c>
      <c r="I30" s="229">
        <f t="shared" si="6"/>
        <v>125</v>
      </c>
      <c r="J30" s="234">
        <f>'[3]T10-VIEC'!J30+'[3]T11-VIEC'!J28+'[3]T12-VIEC'!J28+'[3]T1-VIEC'!J28</f>
        <v>42</v>
      </c>
      <c r="K30" s="234">
        <f>'[3]T10-VIEC'!K30+'[3]T11-VIEC'!K28+'[3]T12-VIEC'!K28+'[3]T1-VIEC'!K28</f>
        <v>0</v>
      </c>
      <c r="L30" s="234">
        <f>'[3]T1-VIEC'!L28</f>
        <v>81</v>
      </c>
      <c r="M30" s="234">
        <f>'[3]T1-VIEC'!M28</f>
        <v>0</v>
      </c>
      <c r="N30" s="234">
        <f>'[3]T1-VIEC'!N28</f>
        <v>1</v>
      </c>
      <c r="O30" s="234">
        <f>'[3]T1-VIEC'!O28</f>
        <v>0</v>
      </c>
      <c r="P30" s="234">
        <f>'[3]T1-VIEC'!P28</f>
        <v>1</v>
      </c>
      <c r="Q30" s="234">
        <f>'[3]T1-VIEC'!Q28</f>
        <v>16</v>
      </c>
      <c r="R30" s="230">
        <f t="shared" si="8"/>
        <v>99</v>
      </c>
      <c r="S30" s="231">
        <f t="shared" si="7"/>
        <v>33.6</v>
      </c>
      <c r="T30" s="141"/>
    </row>
    <row r="31" spans="1:20" ht="14.25" customHeight="1">
      <c r="A31" s="232" t="s">
        <v>216</v>
      </c>
      <c r="B31" s="233" t="s">
        <v>217</v>
      </c>
      <c r="C31" s="225">
        <f t="shared" si="9"/>
        <v>191</v>
      </c>
      <c r="D31" s="234">
        <v>95</v>
      </c>
      <c r="E31" s="249">
        <f>72+'[3]T1-VIEC'!E29-2</f>
        <v>96</v>
      </c>
      <c r="F31" s="234">
        <f>'[3]T10-VIEC'!F31+'[3]T11-VIEC'!F29+'[3]T12-VIEC'!F29+'[3]T1-VIEC'!F29</f>
        <v>0</v>
      </c>
      <c r="G31" s="234">
        <f>'[3]T10-VIEC'!G31+'[3]T11-VIEC'!G29+'[3]T12-VIEC'!G29+'[3]T1-VIEC'!G29</f>
        <v>0</v>
      </c>
      <c r="H31" s="229">
        <f t="shared" si="5"/>
        <v>191</v>
      </c>
      <c r="I31" s="229">
        <f t="shared" si="6"/>
        <v>188</v>
      </c>
      <c r="J31" s="234">
        <f>32+'[3]T1-VIEC'!J29</f>
        <v>58</v>
      </c>
      <c r="K31" s="234">
        <f>'[3]T10-VIEC'!K31+'[3]T11-VIEC'!K29+'[3]T12-VIEC'!K29+'[3]T1-VIEC'!K29</f>
        <v>0</v>
      </c>
      <c r="L31" s="234">
        <f>'[3]T1-VIEC'!L29</f>
        <v>119</v>
      </c>
      <c r="M31" s="234">
        <f>'[3]T1-VIEC'!M29</f>
        <v>0</v>
      </c>
      <c r="N31" s="234">
        <f>'[3]T1-VIEC'!N29</f>
        <v>1</v>
      </c>
      <c r="O31" s="234">
        <f>'[3]T1-VIEC'!O29</f>
        <v>0</v>
      </c>
      <c r="P31" s="234">
        <f>'[3]T1-VIEC'!P29</f>
        <v>10</v>
      </c>
      <c r="Q31" s="234">
        <f>'[3]T1-VIEC'!Q29</f>
        <v>3</v>
      </c>
      <c r="R31" s="230">
        <f t="shared" si="8"/>
        <v>133</v>
      </c>
      <c r="S31" s="231">
        <f t="shared" si="7"/>
        <v>30.851063829787233</v>
      </c>
      <c r="T31" s="141"/>
    </row>
    <row r="32" spans="1:20" ht="14.25" customHeight="1">
      <c r="A32" s="232" t="s">
        <v>218</v>
      </c>
      <c r="B32" s="244" t="s">
        <v>219</v>
      </c>
      <c r="C32" s="225">
        <f t="shared" si="9"/>
        <v>81</v>
      </c>
      <c r="D32" s="234">
        <f>'[3]T10-VIEC'!D32</f>
        <v>27</v>
      </c>
      <c r="E32" s="234">
        <f>'[3]T10-VIEC'!E32+'[3]T11-VIEC'!E30+'[3]T12-VIEC'!E30+'[3]T1-VIEC'!E30</f>
        <v>54</v>
      </c>
      <c r="F32" s="234">
        <f>'[3]T10-VIEC'!F32+'[3]T11-VIEC'!F30+'[3]T12-VIEC'!F30+'[3]T1-VIEC'!F30</f>
        <v>0</v>
      </c>
      <c r="G32" s="234">
        <f>'[3]T10-VIEC'!G32+'[3]T11-VIEC'!G30+'[3]T12-VIEC'!G30+'[3]T1-VIEC'!G30</f>
        <v>0</v>
      </c>
      <c r="H32" s="229">
        <f t="shared" si="5"/>
        <v>81</v>
      </c>
      <c r="I32" s="229">
        <f t="shared" si="6"/>
        <v>81</v>
      </c>
      <c r="J32" s="234">
        <f>'[3]T10-VIEC'!J32+'[3]T11-VIEC'!J30+'[3]T12-VIEC'!J30+'[3]T1-VIEC'!J30</f>
        <v>34</v>
      </c>
      <c r="K32" s="234">
        <f>'[3]T10-VIEC'!K32+'[3]T11-VIEC'!K30+'[3]T12-VIEC'!K30+'[3]T1-VIEC'!K30</f>
        <v>1</v>
      </c>
      <c r="L32" s="234">
        <f>'[3]T1-VIEC'!L30</f>
        <v>45</v>
      </c>
      <c r="M32" s="234">
        <f>'[3]T1-VIEC'!M30</f>
        <v>0</v>
      </c>
      <c r="N32" s="234">
        <f>'[3]T1-VIEC'!N30</f>
        <v>0</v>
      </c>
      <c r="O32" s="234">
        <f>'[3]T1-VIEC'!O30</f>
        <v>0</v>
      </c>
      <c r="P32" s="234">
        <f>'[3]T1-VIEC'!P30</f>
        <v>1</v>
      </c>
      <c r="Q32" s="234">
        <f>'[3]T1-VIEC'!Q30</f>
        <v>0</v>
      </c>
      <c r="R32" s="230">
        <f t="shared" si="8"/>
        <v>46</v>
      </c>
      <c r="S32" s="231">
        <f t="shared" si="7"/>
        <v>43.20987654320987</v>
      </c>
      <c r="T32" s="141"/>
    </row>
    <row r="33" spans="1:20" ht="14.25" customHeight="1">
      <c r="A33" s="227" t="s">
        <v>57</v>
      </c>
      <c r="B33" s="228" t="s">
        <v>220</v>
      </c>
      <c r="C33" s="225">
        <f t="shared" si="9"/>
        <v>528</v>
      </c>
      <c r="D33" s="229">
        <f aca="true" t="shared" si="11" ref="D33:R33">SUM(D34:D38)</f>
        <v>279</v>
      </c>
      <c r="E33" s="229">
        <f t="shared" si="11"/>
        <v>249</v>
      </c>
      <c r="F33" s="229">
        <f t="shared" si="11"/>
        <v>9</v>
      </c>
      <c r="G33" s="229">
        <f t="shared" si="11"/>
        <v>0</v>
      </c>
      <c r="H33" s="229">
        <f t="shared" si="5"/>
        <v>519</v>
      </c>
      <c r="I33" s="229">
        <f t="shared" si="11"/>
        <v>486</v>
      </c>
      <c r="J33" s="229">
        <f t="shared" si="11"/>
        <v>137</v>
      </c>
      <c r="K33" s="229">
        <f t="shared" si="11"/>
        <v>12</v>
      </c>
      <c r="L33" s="229">
        <f t="shared" si="11"/>
        <v>315</v>
      </c>
      <c r="M33" s="229">
        <f t="shared" si="11"/>
        <v>16</v>
      </c>
      <c r="N33" s="229">
        <f t="shared" si="11"/>
        <v>0</v>
      </c>
      <c r="O33" s="229">
        <f t="shared" si="11"/>
        <v>0</v>
      </c>
      <c r="P33" s="229">
        <f t="shared" si="11"/>
        <v>6</v>
      </c>
      <c r="Q33" s="229">
        <f t="shared" si="11"/>
        <v>33</v>
      </c>
      <c r="R33" s="229">
        <f t="shared" si="11"/>
        <v>370</v>
      </c>
      <c r="S33" s="231">
        <f t="shared" si="7"/>
        <v>30.65843621399177</v>
      </c>
      <c r="T33" s="141"/>
    </row>
    <row r="34" spans="1:20" ht="14.25" customHeight="1">
      <c r="A34" s="232" t="s">
        <v>77</v>
      </c>
      <c r="B34" s="233" t="s">
        <v>221</v>
      </c>
      <c r="C34" s="225">
        <f t="shared" si="9"/>
        <v>72</v>
      </c>
      <c r="D34" s="234">
        <v>32</v>
      </c>
      <c r="E34" s="234">
        <f>8+'[3]T12-VIEC'!E33+'[3]T1-VIEC'!E32</f>
        <v>40</v>
      </c>
      <c r="F34" s="234">
        <f>'[3]T10-VIEC'!F35+'[3]T11-VIEC'!F33+'[3]T12-VIEC'!F33+'[3]T1-VIEC'!F32</f>
        <v>1</v>
      </c>
      <c r="G34" s="234">
        <f>'[3]T10-VIEC'!G35+'[3]T11-VIEC'!G33+'[3]T12-VIEC'!G33+'[3]T1-VIEC'!G32</f>
        <v>0</v>
      </c>
      <c r="H34" s="229">
        <f t="shared" si="5"/>
        <v>71</v>
      </c>
      <c r="I34" s="229">
        <f>SUM(J34:P34)</f>
        <v>67</v>
      </c>
      <c r="J34" s="234">
        <f>'[3]T10-VIEC'!J35+'[3]T11-VIEC'!J33+'[3]T12-VIEC'!J33+'[3]T1-VIEC'!J32</f>
        <v>19</v>
      </c>
      <c r="K34" s="234">
        <f>'[3]T10-VIEC'!K35+'[3]T11-VIEC'!K33+'[3]T12-VIEC'!K33+'[3]T1-VIEC'!K32</f>
        <v>1</v>
      </c>
      <c r="L34" s="234">
        <f>'[3]T1-VIEC'!L32</f>
        <v>44</v>
      </c>
      <c r="M34" s="234">
        <f>'[3]T1-VIEC'!M32</f>
        <v>0</v>
      </c>
      <c r="N34" s="234">
        <f>'[3]T1-VIEC'!N32</f>
        <v>0</v>
      </c>
      <c r="O34" s="234">
        <f>'[3]T1-VIEC'!O32</f>
        <v>0</v>
      </c>
      <c r="P34" s="234">
        <f>'[3]T1-VIEC'!P32</f>
        <v>3</v>
      </c>
      <c r="Q34" s="234">
        <f>'[3]T1-VIEC'!Q32</f>
        <v>4</v>
      </c>
      <c r="R34" s="230">
        <f>SUM(L34:Q34)</f>
        <v>51</v>
      </c>
      <c r="S34" s="231">
        <f t="shared" si="7"/>
        <v>29.850746268656714</v>
      </c>
      <c r="T34" s="141"/>
    </row>
    <row r="35" spans="1:20" ht="14.25" customHeight="1">
      <c r="A35" s="232" t="s">
        <v>79</v>
      </c>
      <c r="B35" s="243" t="s">
        <v>222</v>
      </c>
      <c r="C35" s="225">
        <f t="shared" si="9"/>
        <v>175</v>
      </c>
      <c r="D35" s="234">
        <v>106</v>
      </c>
      <c r="E35" s="234">
        <f>48+'[3]T12-VIEC'!E34+'[3]T1-VIEC'!E33</f>
        <v>69</v>
      </c>
      <c r="F35" s="234">
        <f>'[3]T10-VIEC'!F36+'[3]T11-VIEC'!F34+'[3]T12-VIEC'!F34+'[3]T1-VIEC'!F33</f>
        <v>5</v>
      </c>
      <c r="G35" s="234">
        <f>'[3]T10-VIEC'!G36+'[3]T11-VIEC'!G34+'[3]T12-VIEC'!G34+'[3]T1-VIEC'!G33</f>
        <v>0</v>
      </c>
      <c r="H35" s="229">
        <f t="shared" si="5"/>
        <v>170</v>
      </c>
      <c r="I35" s="229">
        <f aca="true" t="shared" si="12" ref="I35:I43">SUM(J35:P35)</f>
        <v>153</v>
      </c>
      <c r="J35" s="234">
        <f>'[3]T10-VIEC'!J36+'[3]T11-VIEC'!J34+'[3]T12-VIEC'!J34+'[3]T1-VIEC'!J33</f>
        <v>32</v>
      </c>
      <c r="K35" s="234">
        <f>'[3]T10-VIEC'!K36+'[3]T11-VIEC'!K34+'[3]T12-VIEC'!K34+'[3]T1-VIEC'!K33</f>
        <v>10</v>
      </c>
      <c r="L35" s="234">
        <f>'[3]T1-VIEC'!L33</f>
        <v>97</v>
      </c>
      <c r="M35" s="234">
        <f>'[3]T1-VIEC'!M33</f>
        <v>14</v>
      </c>
      <c r="N35" s="234">
        <f>'[3]T1-VIEC'!N33</f>
        <v>0</v>
      </c>
      <c r="O35" s="234">
        <f>'[3]T1-VIEC'!O33</f>
        <v>0</v>
      </c>
      <c r="P35" s="234">
        <f>'[3]T1-VIEC'!P33</f>
        <v>0</v>
      </c>
      <c r="Q35" s="234">
        <f>'[3]T1-VIEC'!Q33</f>
        <v>17</v>
      </c>
      <c r="R35" s="230">
        <f aca="true" t="shared" si="13" ref="R35:R43">SUM(L35:Q35)</f>
        <v>128</v>
      </c>
      <c r="S35" s="231">
        <f t="shared" si="7"/>
        <v>27.450980392156865</v>
      </c>
      <c r="T35" s="141"/>
    </row>
    <row r="36" spans="1:20" s="247" customFormat="1" ht="14.25" customHeight="1">
      <c r="A36" s="236" t="s">
        <v>81</v>
      </c>
      <c r="B36" s="245" t="s">
        <v>223</v>
      </c>
      <c r="C36" s="238">
        <f t="shared" si="9"/>
        <v>25</v>
      </c>
      <c r="D36" s="239">
        <v>18</v>
      </c>
      <c r="E36" s="239">
        <v>7</v>
      </c>
      <c r="F36" s="239">
        <f>'[3]T10-VIEC'!F37+'[3]T11-VIEC'!F35</f>
        <v>0</v>
      </c>
      <c r="G36" s="239">
        <f>'[3]T10-VIEC'!G37+'[3]T11-VIEC'!G35</f>
        <v>0</v>
      </c>
      <c r="H36" s="240">
        <f t="shared" si="5"/>
        <v>25</v>
      </c>
      <c r="I36" s="240">
        <f t="shared" si="12"/>
        <v>25</v>
      </c>
      <c r="J36" s="239">
        <f>'[3]T10-VIEC'!J37+'[3]T11-VIEC'!J35</f>
        <v>24</v>
      </c>
      <c r="K36" s="239">
        <f>'[3]T10-VIEC'!K37+'[3]T11-VIEC'!K35</f>
        <v>1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41">
        <f t="shared" si="13"/>
        <v>0</v>
      </c>
      <c r="S36" s="242">
        <f t="shared" si="7"/>
        <v>100</v>
      </c>
      <c r="T36" s="246"/>
    </row>
    <row r="37" spans="1:20" ht="14.25" customHeight="1">
      <c r="A37" s="232" t="s">
        <v>224</v>
      </c>
      <c r="B37" s="233" t="s">
        <v>210</v>
      </c>
      <c r="C37" s="225">
        <f t="shared" si="9"/>
        <v>137</v>
      </c>
      <c r="D37" s="234">
        <v>56</v>
      </c>
      <c r="E37" s="234">
        <f>51+'[3]T1-VIEC'!E34</f>
        <v>81</v>
      </c>
      <c r="F37" s="234">
        <f>'[3]T12-VIEC'!F35+'[3]T1-VIEC'!F34</f>
        <v>1</v>
      </c>
      <c r="G37" s="234">
        <f>'[3]T12-VIEC'!G35+'[3]T1-VIEC'!G34</f>
        <v>0</v>
      </c>
      <c r="H37" s="229">
        <f t="shared" si="5"/>
        <v>136</v>
      </c>
      <c r="I37" s="229">
        <f t="shared" si="12"/>
        <v>132</v>
      </c>
      <c r="J37" s="234">
        <f>'[3]T12-VIEC'!J35+'[3]T1-VIEC'!J34</f>
        <v>31</v>
      </c>
      <c r="K37" s="234">
        <f>'[3]T12-VIEC'!K35+'[3]T1-VIEC'!K34</f>
        <v>0</v>
      </c>
      <c r="L37" s="234">
        <f>'[3]T1-VIEC'!L34</f>
        <v>99</v>
      </c>
      <c r="M37" s="234">
        <f>'[3]T1-VIEC'!M34</f>
        <v>0</v>
      </c>
      <c r="N37" s="234">
        <f>'[3]T1-VIEC'!N34</f>
        <v>0</v>
      </c>
      <c r="O37" s="234">
        <f>'[3]T1-VIEC'!O34</f>
        <v>0</v>
      </c>
      <c r="P37" s="234">
        <f>'[3]T1-VIEC'!P34</f>
        <v>2</v>
      </c>
      <c r="Q37" s="234">
        <f>'[3]T1-VIEC'!Q34</f>
        <v>4</v>
      </c>
      <c r="R37" s="230">
        <f t="shared" si="13"/>
        <v>105</v>
      </c>
      <c r="S37" s="231">
        <f t="shared" si="7"/>
        <v>23.484848484848484</v>
      </c>
      <c r="T37" s="141"/>
    </row>
    <row r="38" spans="1:20" ht="14.25" customHeight="1">
      <c r="A38" s="232" t="s">
        <v>225</v>
      </c>
      <c r="B38" s="233" t="s">
        <v>226</v>
      </c>
      <c r="C38" s="225">
        <f t="shared" si="9"/>
        <v>119</v>
      </c>
      <c r="D38" s="234">
        <v>67</v>
      </c>
      <c r="E38" s="234">
        <f>19+'[3]T12-VIEC'!E36+'[3]T1-VIEC'!E35</f>
        <v>52</v>
      </c>
      <c r="F38" s="234">
        <f>'[3]T10-VIEC'!F38+'[3]T11-VIEC'!F36+'[3]T12-VIEC'!F36+'[3]T1-VIEC'!F35</f>
        <v>2</v>
      </c>
      <c r="G38" s="234">
        <f>'[3]T10-VIEC'!G38+'[3]T11-VIEC'!G36+'[3]T12-VIEC'!G36+'[3]T1-VIEC'!G35</f>
        <v>0</v>
      </c>
      <c r="H38" s="229">
        <f t="shared" si="5"/>
        <v>117</v>
      </c>
      <c r="I38" s="229">
        <f t="shared" si="12"/>
        <v>109</v>
      </c>
      <c r="J38" s="234">
        <f>'[3]T10-VIEC'!J38+'[3]T11-VIEC'!J36+'[3]T12-VIEC'!J36+'[3]T1-VIEC'!J35</f>
        <v>31</v>
      </c>
      <c r="K38" s="234">
        <f>'[3]T10-VIEC'!K38+'[3]T11-VIEC'!K36+'[3]T12-VIEC'!K36+'[3]T1-VIEC'!K35</f>
        <v>0</v>
      </c>
      <c r="L38" s="234">
        <f>'[3]T1-VIEC'!L35</f>
        <v>75</v>
      </c>
      <c r="M38" s="234">
        <f>'[3]T1-VIEC'!M35</f>
        <v>2</v>
      </c>
      <c r="N38" s="234">
        <f>'[3]T1-VIEC'!N35</f>
        <v>0</v>
      </c>
      <c r="O38" s="234">
        <f>'[3]T1-VIEC'!O35</f>
        <v>0</v>
      </c>
      <c r="P38" s="234">
        <f>'[3]T1-VIEC'!P35</f>
        <v>1</v>
      </c>
      <c r="Q38" s="234">
        <f>'[3]T1-VIEC'!Q35</f>
        <v>8</v>
      </c>
      <c r="R38" s="230">
        <f t="shared" si="13"/>
        <v>86</v>
      </c>
      <c r="S38" s="231">
        <f t="shared" si="7"/>
        <v>28.440366972477065</v>
      </c>
      <c r="T38" s="141"/>
    </row>
    <row r="39" spans="1:20" ht="14.25" customHeight="1">
      <c r="A39" s="227" t="s">
        <v>83</v>
      </c>
      <c r="B39" s="228" t="s">
        <v>227</v>
      </c>
      <c r="C39" s="225">
        <f t="shared" si="9"/>
        <v>646</v>
      </c>
      <c r="D39" s="229">
        <f>SUM(D40:D43)</f>
        <v>388</v>
      </c>
      <c r="E39" s="229">
        <f>SUM(E40:E43)</f>
        <v>258</v>
      </c>
      <c r="F39" s="229">
        <f>SUM(F40:F43)</f>
        <v>0</v>
      </c>
      <c r="G39" s="229">
        <f>SUM(G40:G43)</f>
        <v>0</v>
      </c>
      <c r="H39" s="229">
        <f t="shared" si="5"/>
        <v>646</v>
      </c>
      <c r="I39" s="229">
        <f aca="true" t="shared" si="14" ref="I39:R39">SUM(I40:I43)</f>
        <v>632</v>
      </c>
      <c r="J39" s="229">
        <f t="shared" si="14"/>
        <v>169</v>
      </c>
      <c r="K39" s="229">
        <f t="shared" si="14"/>
        <v>11</v>
      </c>
      <c r="L39" s="229">
        <f t="shared" si="14"/>
        <v>448</v>
      </c>
      <c r="M39" s="229">
        <f t="shared" si="14"/>
        <v>4</v>
      </c>
      <c r="N39" s="229">
        <f t="shared" si="14"/>
        <v>0</v>
      </c>
      <c r="O39" s="229">
        <f t="shared" si="14"/>
        <v>0</v>
      </c>
      <c r="P39" s="229">
        <f t="shared" si="14"/>
        <v>0</v>
      </c>
      <c r="Q39" s="229">
        <f t="shared" si="14"/>
        <v>14</v>
      </c>
      <c r="R39" s="229">
        <f t="shared" si="14"/>
        <v>466</v>
      </c>
      <c r="S39" s="231">
        <f t="shared" si="7"/>
        <v>28.48101265822785</v>
      </c>
      <c r="T39" s="141"/>
    </row>
    <row r="40" spans="1:20" ht="14.25" customHeight="1">
      <c r="A40" s="232" t="s">
        <v>85</v>
      </c>
      <c r="B40" s="233" t="s">
        <v>228</v>
      </c>
      <c r="C40" s="225">
        <f t="shared" si="9"/>
        <v>45</v>
      </c>
      <c r="D40" s="249">
        <v>2</v>
      </c>
      <c r="E40" s="234">
        <f>'[3]T10-VIEC'!E40+'[3]T11-VIEC'!E38+'[3]T12-VIEC'!E38+'[3]T1-VIEC'!E37</f>
        <v>43</v>
      </c>
      <c r="F40" s="234">
        <f>'[3]T10-VIEC'!F40+'[3]T11-VIEC'!F38+'[3]T12-VIEC'!F38+'[3]T1-VIEC'!F37</f>
        <v>0</v>
      </c>
      <c r="G40" s="234">
        <f>'[3]T10-VIEC'!G40+'[3]T11-VIEC'!G38+'[3]T12-VIEC'!G38+'[3]T1-VIEC'!G37</f>
        <v>0</v>
      </c>
      <c r="H40" s="229">
        <f t="shared" si="5"/>
        <v>45</v>
      </c>
      <c r="I40" s="229">
        <f t="shared" si="12"/>
        <v>45</v>
      </c>
      <c r="J40" s="234">
        <f>'[3]T10-VIEC'!J40+'[3]T11-VIEC'!J38+'[3]T12-VIEC'!J38+'[3]T1-VIEC'!J37</f>
        <v>38</v>
      </c>
      <c r="K40" s="234">
        <f>'[3]T10-VIEC'!K40+'[3]T11-VIEC'!K38+'[3]T12-VIEC'!K38+'[3]T1-VIEC'!K37</f>
        <v>5</v>
      </c>
      <c r="L40" s="234">
        <f>'[3]T1-VIEC'!L37</f>
        <v>2</v>
      </c>
      <c r="M40" s="234">
        <f>'[3]T1-VIEC'!M37</f>
        <v>0</v>
      </c>
      <c r="N40" s="234">
        <f>'[3]T1-VIEC'!N37</f>
        <v>0</v>
      </c>
      <c r="O40" s="234">
        <f>'[3]T1-VIEC'!O37</f>
        <v>0</v>
      </c>
      <c r="P40" s="234">
        <f>'[3]T1-VIEC'!P37</f>
        <v>0</v>
      </c>
      <c r="Q40" s="234">
        <f>'[3]T1-VIEC'!Q37</f>
        <v>0</v>
      </c>
      <c r="R40" s="230">
        <f t="shared" si="13"/>
        <v>2</v>
      </c>
      <c r="S40" s="231">
        <f t="shared" si="7"/>
        <v>95.55555555555556</v>
      </c>
      <c r="T40" s="141"/>
    </row>
    <row r="41" spans="1:20" ht="14.25" customHeight="1">
      <c r="A41" s="232" t="s">
        <v>87</v>
      </c>
      <c r="B41" s="243" t="s">
        <v>229</v>
      </c>
      <c r="C41" s="225">
        <f t="shared" si="9"/>
        <v>232</v>
      </c>
      <c r="D41" s="234">
        <v>169</v>
      </c>
      <c r="E41" s="234">
        <f>'[3]T10-VIEC'!E41+'[3]T11-VIEC'!E39+'[3]T12-VIEC'!E39+'[3]T1-VIEC'!E38</f>
        <v>63</v>
      </c>
      <c r="F41" s="234">
        <f>'[3]T10-VIEC'!F41+'[3]T11-VIEC'!F39+'[3]T12-VIEC'!F39+'[3]T1-VIEC'!F38</f>
        <v>0</v>
      </c>
      <c r="G41" s="234">
        <f>'[3]T10-VIEC'!G41+'[3]T11-VIEC'!G39+'[3]T12-VIEC'!G39+'[3]T1-VIEC'!G38</f>
        <v>0</v>
      </c>
      <c r="H41" s="229">
        <f t="shared" si="5"/>
        <v>232</v>
      </c>
      <c r="I41" s="229">
        <f t="shared" si="12"/>
        <v>224</v>
      </c>
      <c r="J41" s="234">
        <f>'[3]T10-VIEC'!J41+'[3]T11-VIEC'!J39+'[3]T12-VIEC'!J39+'[3]T1-VIEC'!J38</f>
        <v>42</v>
      </c>
      <c r="K41" s="234">
        <f>'[3]T10-VIEC'!K41+'[3]T11-VIEC'!K39+'[3]T12-VIEC'!K39+'[3]T1-VIEC'!K38</f>
        <v>0</v>
      </c>
      <c r="L41" s="234">
        <f>'[3]T1-VIEC'!L38</f>
        <v>182</v>
      </c>
      <c r="M41" s="234">
        <f>'[3]T1-VIEC'!M38</f>
        <v>0</v>
      </c>
      <c r="N41" s="234">
        <f>'[3]T1-VIEC'!N38</f>
        <v>0</v>
      </c>
      <c r="O41" s="234">
        <f>'[3]T1-VIEC'!O38</f>
        <v>0</v>
      </c>
      <c r="P41" s="234">
        <f>'[3]T1-VIEC'!P38</f>
        <v>0</v>
      </c>
      <c r="Q41" s="234">
        <f>'[3]T1-VIEC'!Q38</f>
        <v>8</v>
      </c>
      <c r="R41" s="230">
        <f t="shared" si="13"/>
        <v>190</v>
      </c>
      <c r="S41" s="231">
        <f t="shared" si="7"/>
        <v>18.75</v>
      </c>
      <c r="T41" s="141"/>
    </row>
    <row r="42" spans="1:20" ht="14.25" customHeight="1">
      <c r="A42" s="232" t="s">
        <v>89</v>
      </c>
      <c r="B42" s="233" t="s">
        <v>230</v>
      </c>
      <c r="C42" s="225">
        <f t="shared" si="9"/>
        <v>257</v>
      </c>
      <c r="D42" s="249">
        <f>'[3]T10-VIEC'!D42+1</f>
        <v>123</v>
      </c>
      <c r="E42" s="234">
        <f>'[3]T10-VIEC'!E42+'[3]T11-VIEC'!E40+'[3]T12-VIEC'!E40+'[3]T1-VIEC'!E39</f>
        <v>134</v>
      </c>
      <c r="F42" s="234">
        <f>'[3]T10-VIEC'!F42+'[3]T11-VIEC'!F40+'[3]T12-VIEC'!F40+'[3]T1-VIEC'!F39</f>
        <v>0</v>
      </c>
      <c r="G42" s="234">
        <f>'[3]T10-VIEC'!G42+'[3]T11-VIEC'!G40+'[3]T12-VIEC'!G40+'[3]T1-VIEC'!G39</f>
        <v>0</v>
      </c>
      <c r="H42" s="229">
        <f t="shared" si="5"/>
        <v>257</v>
      </c>
      <c r="I42" s="229">
        <f t="shared" si="12"/>
        <v>254</v>
      </c>
      <c r="J42" s="234">
        <f>'[3]T10-VIEC'!J42+'[3]T11-VIEC'!J40+'[3]T12-VIEC'!J40+'[3]T1-VIEC'!J39</f>
        <v>75</v>
      </c>
      <c r="K42" s="234">
        <f>'[3]T10-VIEC'!K42+'[3]T11-VIEC'!K40+'[3]T12-VIEC'!K40+'[3]T1-VIEC'!K39</f>
        <v>4</v>
      </c>
      <c r="L42" s="234">
        <f>'[3]T1-VIEC'!L39</f>
        <v>173</v>
      </c>
      <c r="M42" s="234">
        <f>'[3]T1-VIEC'!M39</f>
        <v>2</v>
      </c>
      <c r="N42" s="234">
        <f>'[3]T1-VIEC'!N39</f>
        <v>0</v>
      </c>
      <c r="O42" s="234">
        <f>'[3]T1-VIEC'!O39</f>
        <v>0</v>
      </c>
      <c r="P42" s="234">
        <f>'[3]T1-VIEC'!P39</f>
        <v>0</v>
      </c>
      <c r="Q42" s="234">
        <f>'[3]T1-VIEC'!Q39</f>
        <v>3</v>
      </c>
      <c r="R42" s="230">
        <f t="shared" si="13"/>
        <v>178</v>
      </c>
      <c r="S42" s="231">
        <f t="shared" si="7"/>
        <v>31.10236220472441</v>
      </c>
      <c r="T42" s="141"/>
    </row>
    <row r="43" spans="1:20" ht="14.25" customHeight="1">
      <c r="A43" s="232" t="s">
        <v>91</v>
      </c>
      <c r="B43" s="233" t="s">
        <v>436</v>
      </c>
      <c r="C43" s="225">
        <f t="shared" si="9"/>
        <v>112</v>
      </c>
      <c r="D43" s="234">
        <f>'[3]T1-VIEC'!D40</f>
        <v>94</v>
      </c>
      <c r="E43" s="234">
        <f>'[3]T1-VIEC'!E40</f>
        <v>18</v>
      </c>
      <c r="F43" s="234">
        <f>'[3]T1-VIEC'!F40</f>
        <v>0</v>
      </c>
      <c r="G43" s="234">
        <f>'[3]T1-VIEC'!G40</f>
        <v>0</v>
      </c>
      <c r="H43" s="229">
        <f t="shared" si="5"/>
        <v>112</v>
      </c>
      <c r="I43" s="229">
        <f t="shared" si="12"/>
        <v>109</v>
      </c>
      <c r="J43" s="234">
        <f>'[3]T1-VIEC'!J40</f>
        <v>14</v>
      </c>
      <c r="K43" s="234">
        <f>'[3]T1-VIEC'!K40</f>
        <v>2</v>
      </c>
      <c r="L43" s="234">
        <f>'[3]T1-VIEC'!L40</f>
        <v>91</v>
      </c>
      <c r="M43" s="234">
        <f>'[3]T1-VIEC'!M40</f>
        <v>2</v>
      </c>
      <c r="N43" s="234">
        <f>'[3]T1-VIEC'!N40</f>
        <v>0</v>
      </c>
      <c r="O43" s="234">
        <f>'[3]T1-VIEC'!O40</f>
        <v>0</v>
      </c>
      <c r="P43" s="234">
        <f>'[3]T1-VIEC'!P40</f>
        <v>0</v>
      </c>
      <c r="Q43" s="234">
        <f>'[3]T1-VIEC'!Q40</f>
        <v>3</v>
      </c>
      <c r="R43" s="230">
        <f t="shared" si="13"/>
        <v>96</v>
      </c>
      <c r="S43" s="231">
        <f t="shared" si="7"/>
        <v>14.678899082568808</v>
      </c>
      <c r="T43" s="141"/>
    </row>
    <row r="44" spans="1:20" ht="14.25" customHeight="1">
      <c r="A44" s="227" t="s">
        <v>95</v>
      </c>
      <c r="B44" s="228" t="s">
        <v>231</v>
      </c>
      <c r="C44" s="225">
        <f t="shared" si="9"/>
        <v>1206</v>
      </c>
      <c r="D44" s="229">
        <f>SUM(D45:D50)</f>
        <v>916</v>
      </c>
      <c r="E44" s="229">
        <f>SUM(E45:E50)</f>
        <v>290</v>
      </c>
      <c r="F44" s="229">
        <f>SUM(F45:F50)</f>
        <v>4</v>
      </c>
      <c r="G44" s="229">
        <f>SUM(G45:G50)</f>
        <v>0</v>
      </c>
      <c r="H44" s="229">
        <f t="shared" si="5"/>
        <v>1202</v>
      </c>
      <c r="I44" s="229">
        <f>SUM(I45:I50)</f>
        <v>956</v>
      </c>
      <c r="J44" s="229">
        <f aca="true" t="shared" si="15" ref="J44:R44">SUM(J45:J50)</f>
        <v>232</v>
      </c>
      <c r="K44" s="229">
        <f t="shared" si="15"/>
        <v>0</v>
      </c>
      <c r="L44" s="229">
        <f t="shared" si="15"/>
        <v>709</v>
      </c>
      <c r="M44" s="229">
        <f t="shared" si="15"/>
        <v>9</v>
      </c>
      <c r="N44" s="229">
        <f t="shared" si="15"/>
        <v>0</v>
      </c>
      <c r="O44" s="229">
        <f t="shared" si="15"/>
        <v>0</v>
      </c>
      <c r="P44" s="229">
        <f t="shared" si="15"/>
        <v>6</v>
      </c>
      <c r="Q44" s="229">
        <f t="shared" si="15"/>
        <v>246</v>
      </c>
      <c r="R44" s="229">
        <f t="shared" si="15"/>
        <v>970</v>
      </c>
      <c r="S44" s="231">
        <f t="shared" si="7"/>
        <v>24.267782426778243</v>
      </c>
      <c r="T44" s="141">
        <f>916-D44</f>
        <v>0</v>
      </c>
    </row>
    <row r="45" spans="1:20" ht="14.25" customHeight="1">
      <c r="A45" s="232" t="s">
        <v>97</v>
      </c>
      <c r="B45" s="233" t="s">
        <v>232</v>
      </c>
      <c r="C45" s="225">
        <f t="shared" si="9"/>
        <v>11</v>
      </c>
      <c r="D45" s="234">
        <f>'[3]T10-VIEC'!D44</f>
        <v>5</v>
      </c>
      <c r="E45" s="234">
        <f>'[3]T10-VIEC'!E44+'[3]T11-VIEC'!E42+'[3]T12-VIEC'!E42+'[3]T1-VIEC'!E42</f>
        <v>6</v>
      </c>
      <c r="F45" s="234">
        <f>'[3]T10-VIEC'!F44+'[3]T11-VIEC'!F42+'[3]T12-VIEC'!F42+'[3]T1-VIEC'!F42</f>
        <v>0</v>
      </c>
      <c r="G45" s="234">
        <f>'[3]T10-VIEC'!G44+'[3]T11-VIEC'!G42+'[3]T12-VIEC'!G42+'[3]T1-VIEC'!G42</f>
        <v>0</v>
      </c>
      <c r="H45" s="229">
        <f t="shared" si="5"/>
        <v>11</v>
      </c>
      <c r="I45" s="229">
        <f>SUM(J45:P45)</f>
        <v>6</v>
      </c>
      <c r="J45" s="234">
        <f>'[3]T10-VIEC'!J44+'[3]T11-VIEC'!J42+'[3]T12-VIEC'!J42+'[3]T1-VIEC'!J42</f>
        <v>6</v>
      </c>
      <c r="K45" s="234">
        <f>'[3]T10-VIEC'!K44+'[3]T11-VIEC'!K42+'[3]T12-VIEC'!K42+'[3]T1-VIEC'!K42</f>
        <v>0</v>
      </c>
      <c r="L45" s="234">
        <f>'[3]T1-VIEC'!L42</f>
        <v>0</v>
      </c>
      <c r="M45" s="234">
        <f>'[3]T1-VIEC'!M42</f>
        <v>0</v>
      </c>
      <c r="N45" s="234">
        <f>'[3]T1-VIEC'!N42</f>
        <v>0</v>
      </c>
      <c r="O45" s="234">
        <f>'[3]T1-VIEC'!O42</f>
        <v>0</v>
      </c>
      <c r="P45" s="234">
        <f>'[3]T1-VIEC'!P42</f>
        <v>0</v>
      </c>
      <c r="Q45" s="234">
        <f>'[3]T1-VIEC'!Q42</f>
        <v>5</v>
      </c>
      <c r="R45" s="230">
        <f aca="true" t="shared" si="16" ref="R45:R66">SUM(L45:Q45)</f>
        <v>5</v>
      </c>
      <c r="S45" s="231">
        <v>0</v>
      </c>
      <c r="T45" s="141"/>
    </row>
    <row r="46" spans="1:20" ht="14.25" customHeight="1">
      <c r="A46" s="232" t="s">
        <v>98</v>
      </c>
      <c r="B46" s="243" t="s">
        <v>233</v>
      </c>
      <c r="C46" s="225">
        <f t="shared" si="9"/>
        <v>270</v>
      </c>
      <c r="D46" s="234">
        <f>'[3]T10-VIEC'!D45</f>
        <v>219</v>
      </c>
      <c r="E46" s="234">
        <f>'[3]T10-VIEC'!E45+'[3]T11-VIEC'!E43+'[3]T12-VIEC'!E43+'[3]T1-VIEC'!E43</f>
        <v>51</v>
      </c>
      <c r="F46" s="234">
        <f>'[3]T10-VIEC'!F45+'[3]T11-VIEC'!F43+'[3]T12-VIEC'!F43+'[3]T1-VIEC'!F43</f>
        <v>0</v>
      </c>
      <c r="G46" s="234">
        <f>'[3]T10-VIEC'!G45+'[3]T11-VIEC'!G43+'[3]T12-VIEC'!G43+'[3]T1-VIEC'!G43</f>
        <v>0</v>
      </c>
      <c r="H46" s="229">
        <f t="shared" si="5"/>
        <v>270</v>
      </c>
      <c r="I46" s="229">
        <f>SUM(J46:P46)</f>
        <v>202</v>
      </c>
      <c r="J46" s="234">
        <f>'[3]T10-VIEC'!J45+'[3]T11-VIEC'!J43+'[3]T12-VIEC'!J43+'[3]T1-VIEC'!J43</f>
        <v>39</v>
      </c>
      <c r="K46" s="234">
        <f>'[3]T10-VIEC'!K45+'[3]T11-VIEC'!K43+'[3]T12-VIEC'!K43+'[3]T1-VIEC'!K43</f>
        <v>0</v>
      </c>
      <c r="L46" s="234">
        <f>'[3]T1-VIEC'!L43</f>
        <v>159</v>
      </c>
      <c r="M46" s="234">
        <f>'[3]T1-VIEC'!M43</f>
        <v>4</v>
      </c>
      <c r="N46" s="234">
        <f>'[3]T1-VIEC'!N43</f>
        <v>0</v>
      </c>
      <c r="O46" s="234">
        <f>'[3]T1-VIEC'!O43</f>
        <v>0</v>
      </c>
      <c r="P46" s="234">
        <f>'[3]T1-VIEC'!P43</f>
        <v>0</v>
      </c>
      <c r="Q46" s="234">
        <f>'[3]T1-VIEC'!Q43</f>
        <v>68</v>
      </c>
      <c r="R46" s="230">
        <f t="shared" si="16"/>
        <v>231</v>
      </c>
      <c r="S46" s="231">
        <f t="shared" si="7"/>
        <v>19.306930693069308</v>
      </c>
      <c r="T46" s="141"/>
    </row>
    <row r="47" spans="1:20" ht="14.25" customHeight="1">
      <c r="A47" s="232" t="s">
        <v>99</v>
      </c>
      <c r="B47" s="243" t="s">
        <v>234</v>
      </c>
      <c r="C47" s="225">
        <f t="shared" si="9"/>
        <v>571</v>
      </c>
      <c r="D47" s="234">
        <f>'[3]T10-VIEC'!D46</f>
        <v>473</v>
      </c>
      <c r="E47" s="234">
        <f>'[3]T10-VIEC'!E46+'[3]T11-VIEC'!E44+'[3]T12-VIEC'!E44+'[3]T1-VIEC'!E44</f>
        <v>98</v>
      </c>
      <c r="F47" s="234">
        <f>'[3]T10-VIEC'!F46+'[3]T11-VIEC'!F44+'[3]T12-VIEC'!F44+'[3]T1-VIEC'!F44</f>
        <v>0</v>
      </c>
      <c r="G47" s="234">
        <f>'[3]T10-VIEC'!G46+'[3]T11-VIEC'!G44+'[3]T12-VIEC'!G44+'[3]T1-VIEC'!G44</f>
        <v>0</v>
      </c>
      <c r="H47" s="229">
        <f t="shared" si="5"/>
        <v>571</v>
      </c>
      <c r="I47" s="229">
        <f>SUM(J47:P47)</f>
        <v>463</v>
      </c>
      <c r="J47" s="234">
        <f>'[3]T10-VIEC'!J46+'[3]T11-VIEC'!J44+'[3]T12-VIEC'!J44+'[3]T1-VIEC'!J44</f>
        <v>76</v>
      </c>
      <c r="K47" s="234">
        <f>'[3]T10-VIEC'!K46+'[3]T11-VIEC'!K44+'[3]T12-VIEC'!K44+'[3]T1-VIEC'!K44</f>
        <v>0</v>
      </c>
      <c r="L47" s="234">
        <f>'[3]T1-VIEC'!L44</f>
        <v>387</v>
      </c>
      <c r="M47" s="234">
        <f>'[3]T1-VIEC'!M44</f>
        <v>0</v>
      </c>
      <c r="N47" s="234">
        <f>'[3]T1-VIEC'!N44</f>
        <v>0</v>
      </c>
      <c r="O47" s="234">
        <f>'[3]T1-VIEC'!O44</f>
        <v>0</v>
      </c>
      <c r="P47" s="234">
        <f>'[3]T1-VIEC'!P44</f>
        <v>0</v>
      </c>
      <c r="Q47" s="234">
        <f>'[3]T1-VIEC'!Q44</f>
        <v>108</v>
      </c>
      <c r="R47" s="230">
        <f t="shared" si="16"/>
        <v>495</v>
      </c>
      <c r="S47" s="231">
        <f t="shared" si="7"/>
        <v>16.414686825053995</v>
      </c>
      <c r="T47" s="141"/>
    </row>
    <row r="48" spans="1:20" ht="14.25" customHeight="1">
      <c r="A48" s="232" t="s">
        <v>235</v>
      </c>
      <c r="B48" s="248" t="s">
        <v>207</v>
      </c>
      <c r="C48" s="238">
        <f t="shared" si="9"/>
        <v>21</v>
      </c>
      <c r="D48" s="239">
        <v>0</v>
      </c>
      <c r="E48" s="239">
        <v>21</v>
      </c>
      <c r="F48" s="239">
        <f>'[3]T10-VIEC'!F47+'[3]T11-VIEC'!F45+'[3]T12-VIEC'!F45</f>
        <v>0</v>
      </c>
      <c r="G48" s="239">
        <f>'[3]T10-VIEC'!G47+'[3]T11-VIEC'!G45+'[3]T12-VIEC'!G45</f>
        <v>0</v>
      </c>
      <c r="H48" s="240">
        <f t="shared" si="5"/>
        <v>21</v>
      </c>
      <c r="I48" s="240">
        <f>SUM(J48:P48)</f>
        <v>21</v>
      </c>
      <c r="J48" s="239">
        <v>21</v>
      </c>
      <c r="K48" s="239">
        <f>'[3]T10-VIEC'!K47+'[3]T11-VIEC'!K45+'[3]T12-VIEC'!K45</f>
        <v>0</v>
      </c>
      <c r="L48" s="239">
        <v>0</v>
      </c>
      <c r="M48" s="239">
        <v>0</v>
      </c>
      <c r="N48" s="239">
        <f>'[3]T12-VIEC'!N45</f>
        <v>0</v>
      </c>
      <c r="O48" s="239">
        <f>'[3]T12-VIEC'!O45</f>
        <v>0</v>
      </c>
      <c r="P48" s="239">
        <v>0</v>
      </c>
      <c r="Q48" s="239">
        <v>0</v>
      </c>
      <c r="R48" s="241">
        <f t="shared" si="16"/>
        <v>0</v>
      </c>
      <c r="S48" s="242">
        <f t="shared" si="7"/>
        <v>100</v>
      </c>
      <c r="T48" s="141"/>
    </row>
    <row r="49" spans="1:20" ht="14.25" customHeight="1">
      <c r="A49" s="232" t="s">
        <v>236</v>
      </c>
      <c r="B49" s="243" t="s">
        <v>209</v>
      </c>
      <c r="C49" s="225">
        <f t="shared" si="9"/>
        <v>128</v>
      </c>
      <c r="D49" s="249">
        <f>151-60</f>
        <v>91</v>
      </c>
      <c r="E49" s="234">
        <f>30+'[3]T1-VIEC'!E45</f>
        <v>37</v>
      </c>
      <c r="F49" s="234">
        <f>'[3]T1-VIEC'!F45</f>
        <v>0</v>
      </c>
      <c r="G49" s="234">
        <f>'[3]T1-VIEC'!G45</f>
        <v>0</v>
      </c>
      <c r="H49" s="229">
        <f t="shared" si="5"/>
        <v>128</v>
      </c>
      <c r="I49" s="229">
        <f>SUM(J49:P49)</f>
        <v>103</v>
      </c>
      <c r="J49" s="234">
        <f>'[3]T12-VIEC'!J45+'[3]T1-VIEC'!J45</f>
        <v>27</v>
      </c>
      <c r="K49" s="234">
        <f>'[3]T12-VIEC'!K45+'[3]T1-VIEC'!K45</f>
        <v>0</v>
      </c>
      <c r="L49" s="234">
        <f>'[3]T1-VIEC'!L45</f>
        <v>70</v>
      </c>
      <c r="M49" s="234">
        <f>'[3]T1-VIEC'!M45</f>
        <v>0</v>
      </c>
      <c r="N49" s="234">
        <f>'[3]T1-VIEC'!N45</f>
        <v>0</v>
      </c>
      <c r="O49" s="234">
        <f>'[3]T1-VIEC'!O45</f>
        <v>0</v>
      </c>
      <c r="P49" s="234">
        <f>'[3]T1-VIEC'!P45</f>
        <v>6</v>
      </c>
      <c r="Q49" s="234">
        <f>'[3]T1-VIEC'!Q45</f>
        <v>25</v>
      </c>
      <c r="R49" s="230">
        <f t="shared" si="16"/>
        <v>101</v>
      </c>
      <c r="S49" s="231">
        <f t="shared" si="7"/>
        <v>26.21359223300971</v>
      </c>
      <c r="T49" s="141"/>
    </row>
    <row r="50" spans="1:20" ht="14.25" customHeight="1">
      <c r="A50" s="232" t="s">
        <v>237</v>
      </c>
      <c r="B50" s="233" t="s">
        <v>238</v>
      </c>
      <c r="C50" s="225">
        <f t="shared" si="9"/>
        <v>205</v>
      </c>
      <c r="D50" s="249">
        <f>'[3]T10-VIEC'!D48+60</f>
        <v>128</v>
      </c>
      <c r="E50" s="234">
        <f>'[3]T10-VIEC'!E48+'[3]T11-VIEC'!E46+'[3]T12-VIEC'!E46+'[3]T1-VIEC'!E46</f>
        <v>77</v>
      </c>
      <c r="F50" s="234">
        <f>'[3]T10-VIEC'!F48+'[3]T11-VIEC'!F46+'[3]T12-VIEC'!F46+'[3]T1-VIEC'!F46</f>
        <v>4</v>
      </c>
      <c r="G50" s="234">
        <f>'[3]T10-VIEC'!G48+'[3]T11-VIEC'!G46+'[3]T12-VIEC'!G46+'[3]T1-VIEC'!G46</f>
        <v>0</v>
      </c>
      <c r="H50" s="229">
        <f t="shared" si="5"/>
        <v>201</v>
      </c>
      <c r="I50" s="229">
        <f aca="true" t="shared" si="17" ref="I50:I55">SUM(J50:P50)</f>
        <v>161</v>
      </c>
      <c r="J50" s="234">
        <f>'[3]T10-VIEC'!J48+'[3]T11-VIEC'!J46+'[3]T12-VIEC'!J46+'[3]T1-VIEC'!J46</f>
        <v>63</v>
      </c>
      <c r="K50" s="234">
        <f>'[3]T10-VIEC'!K48+'[3]T11-VIEC'!K46+'[3]T12-VIEC'!K46+'[3]T1-VIEC'!K46</f>
        <v>0</v>
      </c>
      <c r="L50" s="234">
        <f>'[3]T1-VIEC'!L46</f>
        <v>93</v>
      </c>
      <c r="M50" s="234">
        <f>'[3]T1-VIEC'!M46</f>
        <v>5</v>
      </c>
      <c r="N50" s="234">
        <f>'[3]T1-VIEC'!N46</f>
        <v>0</v>
      </c>
      <c r="O50" s="234">
        <f>'[3]T1-VIEC'!O46</f>
        <v>0</v>
      </c>
      <c r="P50" s="234">
        <f>'[3]T1-VIEC'!P46</f>
        <v>0</v>
      </c>
      <c r="Q50" s="234">
        <f>'[3]T1-VIEC'!Q46</f>
        <v>40</v>
      </c>
      <c r="R50" s="230">
        <f t="shared" si="16"/>
        <v>138</v>
      </c>
      <c r="S50" s="231">
        <f t="shared" si="7"/>
        <v>39.130434782608695</v>
      </c>
      <c r="T50" s="141"/>
    </row>
    <row r="51" spans="1:20" ht="14.25" customHeight="1">
      <c r="A51" s="227" t="s">
        <v>239</v>
      </c>
      <c r="B51" s="228" t="s">
        <v>240</v>
      </c>
      <c r="C51" s="225">
        <f t="shared" si="9"/>
        <v>583</v>
      </c>
      <c r="D51" s="229">
        <f>SUM(D52:D56)</f>
        <v>225</v>
      </c>
      <c r="E51" s="229">
        <f>SUM(E52:E56)</f>
        <v>358</v>
      </c>
      <c r="F51" s="229">
        <f>SUM(F52:F56)</f>
        <v>0</v>
      </c>
      <c r="G51" s="229">
        <f>SUM(G52:G56)</f>
        <v>0</v>
      </c>
      <c r="H51" s="229">
        <f t="shared" si="5"/>
        <v>583</v>
      </c>
      <c r="I51" s="229">
        <f t="shared" si="17"/>
        <v>546</v>
      </c>
      <c r="J51" s="229">
        <f>SUM(J52:J56)</f>
        <v>275</v>
      </c>
      <c r="K51" s="229">
        <f aca="true" t="shared" si="18" ref="K51:Q51">SUM(K52:K56)</f>
        <v>6</v>
      </c>
      <c r="L51" s="229">
        <f t="shared" si="18"/>
        <v>256</v>
      </c>
      <c r="M51" s="229">
        <f t="shared" si="18"/>
        <v>8</v>
      </c>
      <c r="N51" s="229">
        <f t="shared" si="18"/>
        <v>0</v>
      </c>
      <c r="O51" s="229">
        <f t="shared" si="18"/>
        <v>0</v>
      </c>
      <c r="P51" s="229">
        <f t="shared" si="18"/>
        <v>1</v>
      </c>
      <c r="Q51" s="229">
        <f t="shared" si="18"/>
        <v>37</v>
      </c>
      <c r="R51" s="230">
        <f t="shared" si="16"/>
        <v>302</v>
      </c>
      <c r="S51" s="231">
        <f t="shared" si="7"/>
        <v>51.46520146520146</v>
      </c>
      <c r="T51" s="141"/>
    </row>
    <row r="52" spans="1:20" ht="14.25" customHeight="1">
      <c r="A52" s="232" t="s">
        <v>241</v>
      </c>
      <c r="B52" s="233" t="s">
        <v>242</v>
      </c>
      <c r="C52" s="225">
        <f t="shared" si="9"/>
        <v>98</v>
      </c>
      <c r="D52" s="234">
        <f>'[3]T10-VIEC'!D50</f>
        <v>37</v>
      </c>
      <c r="E52" s="234">
        <f>'[3]T10-VIEC'!E50+'[3]T11-VIEC'!E48+'[3]T12-VIEC'!E48+'[3]T1-VIEC'!E48</f>
        <v>61</v>
      </c>
      <c r="F52" s="234">
        <f>'[3]T10-VIEC'!F50+'[3]T11-VIEC'!F48+'[3]T12-VIEC'!F48+'[3]T1-VIEC'!F48</f>
        <v>0</v>
      </c>
      <c r="G52" s="234">
        <f>'[3]T10-VIEC'!G50+'[3]T11-VIEC'!G48+'[3]T12-VIEC'!G48+'[3]T1-VIEC'!G48</f>
        <v>0</v>
      </c>
      <c r="H52" s="229">
        <f t="shared" si="5"/>
        <v>98</v>
      </c>
      <c r="I52" s="229">
        <f t="shared" si="17"/>
        <v>96</v>
      </c>
      <c r="J52" s="234">
        <f>'[3]T10-VIEC'!J50+'[3]T11-VIEC'!J48+'[3]T12-VIEC'!J48+'[3]T1-VIEC'!J48</f>
        <v>49</v>
      </c>
      <c r="K52" s="234">
        <f>'[3]T10-VIEC'!K50+'[3]T11-VIEC'!K48+'[3]T12-VIEC'!K48+'[3]T1-VIEC'!K48</f>
        <v>0</v>
      </c>
      <c r="L52" s="234">
        <f>'[3]T1-VIEC'!L48</f>
        <v>44</v>
      </c>
      <c r="M52" s="234">
        <f>'[3]T1-VIEC'!M48</f>
        <v>3</v>
      </c>
      <c r="N52" s="234">
        <f>'[3]T1-VIEC'!N48</f>
        <v>0</v>
      </c>
      <c r="O52" s="234">
        <f>'[3]T1-VIEC'!O48</f>
        <v>0</v>
      </c>
      <c r="P52" s="234">
        <f>'[3]T1-VIEC'!P48</f>
        <v>0</v>
      </c>
      <c r="Q52" s="234">
        <f>'[3]T1-VIEC'!Q48</f>
        <v>2</v>
      </c>
      <c r="R52" s="230">
        <f t="shared" si="16"/>
        <v>49</v>
      </c>
      <c r="S52" s="231">
        <f t="shared" si="7"/>
        <v>51.041666666666664</v>
      </c>
      <c r="T52" s="141"/>
    </row>
    <row r="53" spans="1:20" ht="14.25" customHeight="1">
      <c r="A53" s="232" t="s">
        <v>243</v>
      </c>
      <c r="B53" s="243" t="s">
        <v>244</v>
      </c>
      <c r="C53" s="225">
        <f t="shared" si="9"/>
        <v>104</v>
      </c>
      <c r="D53" s="234">
        <f>'[3]T10-VIEC'!D51</f>
        <v>42</v>
      </c>
      <c r="E53" s="234">
        <f>'[3]T10-VIEC'!E51+'[3]T11-VIEC'!E49+'[3]T12-VIEC'!E49+'[3]T1-VIEC'!E49</f>
        <v>62</v>
      </c>
      <c r="F53" s="234">
        <f>'[3]T10-VIEC'!F51+'[3]T11-VIEC'!F49+'[3]T12-VIEC'!F49+'[3]T1-VIEC'!F49</f>
        <v>0</v>
      </c>
      <c r="G53" s="234">
        <f>'[3]T10-VIEC'!G51+'[3]T11-VIEC'!G49+'[3]T12-VIEC'!G49+'[3]T1-VIEC'!G49</f>
        <v>0</v>
      </c>
      <c r="H53" s="229">
        <f t="shared" si="5"/>
        <v>104</v>
      </c>
      <c r="I53" s="229">
        <f t="shared" si="17"/>
        <v>93</v>
      </c>
      <c r="J53" s="234">
        <f>'[3]T10-VIEC'!J51+'[3]T11-VIEC'!J49+'[3]T12-VIEC'!J49+'[3]T1-VIEC'!J49</f>
        <v>45</v>
      </c>
      <c r="K53" s="234">
        <f>'[3]T10-VIEC'!K51+'[3]T11-VIEC'!K49+'[3]T12-VIEC'!K49+'[3]T1-VIEC'!K49</f>
        <v>1</v>
      </c>
      <c r="L53" s="234">
        <f>'[3]T1-VIEC'!L49</f>
        <v>42</v>
      </c>
      <c r="M53" s="234">
        <f>'[3]T1-VIEC'!M49</f>
        <v>4</v>
      </c>
      <c r="N53" s="234">
        <f>'[3]T1-VIEC'!N49</f>
        <v>0</v>
      </c>
      <c r="O53" s="234">
        <f>'[3]T1-VIEC'!O49</f>
        <v>0</v>
      </c>
      <c r="P53" s="234">
        <f>'[3]T1-VIEC'!P49</f>
        <v>1</v>
      </c>
      <c r="Q53" s="234">
        <f>'[3]T1-VIEC'!Q49</f>
        <v>11</v>
      </c>
      <c r="R53" s="230">
        <f t="shared" si="16"/>
        <v>58</v>
      </c>
      <c r="S53" s="231">
        <f t="shared" si="7"/>
        <v>49.46236559139785</v>
      </c>
      <c r="T53" s="141"/>
    </row>
    <row r="54" spans="1:20" ht="14.25" customHeight="1">
      <c r="A54" s="232" t="s">
        <v>245</v>
      </c>
      <c r="B54" s="243" t="s">
        <v>246</v>
      </c>
      <c r="C54" s="225">
        <f t="shared" si="9"/>
        <v>145</v>
      </c>
      <c r="D54" s="234">
        <f>'[3]T10-VIEC'!D52</f>
        <v>59</v>
      </c>
      <c r="E54" s="234">
        <f>'[3]T10-VIEC'!E52+'[3]T11-VIEC'!E50+'[3]T12-VIEC'!E50+'[3]T1-VIEC'!E50</f>
        <v>86</v>
      </c>
      <c r="F54" s="234">
        <f>'[3]T10-VIEC'!F52+'[3]T11-VIEC'!F50+'[3]T12-VIEC'!F50+'[3]T1-VIEC'!F50</f>
        <v>0</v>
      </c>
      <c r="G54" s="234">
        <f>'[3]T10-VIEC'!G52+'[3]T11-VIEC'!G50+'[3]T12-VIEC'!G50+'[3]T1-VIEC'!G50</f>
        <v>0</v>
      </c>
      <c r="H54" s="229">
        <f t="shared" si="5"/>
        <v>145</v>
      </c>
      <c r="I54" s="229">
        <f t="shared" si="17"/>
        <v>137</v>
      </c>
      <c r="J54" s="234">
        <f>'[3]T10-VIEC'!J52+'[3]T11-VIEC'!J50+'[3]T12-VIEC'!J50+'[3]T1-VIEC'!J50</f>
        <v>55</v>
      </c>
      <c r="K54" s="234">
        <f>'[3]T10-VIEC'!K52+'[3]T11-VIEC'!K50+'[3]T12-VIEC'!K50+'[3]T1-VIEC'!K50</f>
        <v>2</v>
      </c>
      <c r="L54" s="234">
        <f>'[3]T1-VIEC'!L50</f>
        <v>80</v>
      </c>
      <c r="M54" s="234">
        <f>'[3]T1-VIEC'!M50</f>
        <v>0</v>
      </c>
      <c r="N54" s="234">
        <f>'[3]T1-VIEC'!N50</f>
        <v>0</v>
      </c>
      <c r="O54" s="234">
        <f>'[3]T1-VIEC'!O50</f>
        <v>0</v>
      </c>
      <c r="P54" s="234">
        <f>'[3]T1-VIEC'!P50</f>
        <v>0</v>
      </c>
      <c r="Q54" s="234">
        <f>'[3]T1-VIEC'!Q50</f>
        <v>8</v>
      </c>
      <c r="R54" s="230">
        <f t="shared" si="16"/>
        <v>88</v>
      </c>
      <c r="S54" s="231">
        <f t="shared" si="7"/>
        <v>41.605839416058394</v>
      </c>
      <c r="T54" s="141"/>
    </row>
    <row r="55" spans="1:20" ht="14.25" customHeight="1">
      <c r="A55" s="232" t="s">
        <v>247</v>
      </c>
      <c r="B55" s="243" t="s">
        <v>248</v>
      </c>
      <c r="C55" s="225">
        <f t="shared" si="9"/>
        <v>106</v>
      </c>
      <c r="D55" s="234">
        <f>'[3]T10-VIEC'!D53</f>
        <v>49</v>
      </c>
      <c r="E55" s="234">
        <f>'[3]T10-VIEC'!E53+'[3]T11-VIEC'!E51+'[3]T12-VIEC'!E51+'[3]T1-VIEC'!E51</f>
        <v>57</v>
      </c>
      <c r="F55" s="234">
        <f>'[3]T10-VIEC'!F53+'[3]T11-VIEC'!F51+'[3]T12-VIEC'!F51+'[3]T1-VIEC'!F51</f>
        <v>0</v>
      </c>
      <c r="G55" s="234">
        <f>'[3]T10-VIEC'!G53+'[3]T11-VIEC'!G51+'[3]T12-VIEC'!G51+'[3]T1-VIEC'!G51</f>
        <v>0</v>
      </c>
      <c r="H55" s="229">
        <f t="shared" si="5"/>
        <v>106</v>
      </c>
      <c r="I55" s="229">
        <f t="shared" si="17"/>
        <v>98</v>
      </c>
      <c r="J55" s="234">
        <f>'[3]T10-VIEC'!J53+'[3]T11-VIEC'!J51+'[3]T12-VIEC'!J51+'[3]T1-VIEC'!J51</f>
        <v>50</v>
      </c>
      <c r="K55" s="234">
        <f>'[3]T10-VIEC'!K53+'[3]T11-VIEC'!K51+'[3]T12-VIEC'!K51+'[3]T1-VIEC'!K51</f>
        <v>3</v>
      </c>
      <c r="L55" s="234">
        <f>'[3]T1-VIEC'!L51</f>
        <v>45</v>
      </c>
      <c r="M55" s="234">
        <f>'[3]T1-VIEC'!M51</f>
        <v>0</v>
      </c>
      <c r="N55" s="234">
        <f>'[3]T1-VIEC'!N51</f>
        <v>0</v>
      </c>
      <c r="O55" s="234">
        <f>'[3]T1-VIEC'!O51</f>
        <v>0</v>
      </c>
      <c r="P55" s="234">
        <f>'[3]T1-VIEC'!P51</f>
        <v>0</v>
      </c>
      <c r="Q55" s="234">
        <f>'[3]T1-VIEC'!Q51</f>
        <v>8</v>
      </c>
      <c r="R55" s="230">
        <f t="shared" si="16"/>
        <v>53</v>
      </c>
      <c r="S55" s="231">
        <f t="shared" si="7"/>
        <v>54.08163265306123</v>
      </c>
      <c r="T55" s="141"/>
    </row>
    <row r="56" spans="1:20" ht="14.25" customHeight="1">
      <c r="A56" s="232" t="s">
        <v>249</v>
      </c>
      <c r="B56" s="233" t="s">
        <v>250</v>
      </c>
      <c r="C56" s="225">
        <f t="shared" si="9"/>
        <v>130</v>
      </c>
      <c r="D56" s="234">
        <f>'[3]T10-VIEC'!D54</f>
        <v>38</v>
      </c>
      <c r="E56" s="234">
        <f>'[3]T10-VIEC'!E54+'[3]T11-VIEC'!E52+'[3]T12-VIEC'!E52+'[3]T1-VIEC'!E52</f>
        <v>92</v>
      </c>
      <c r="F56" s="234">
        <f>'[3]T10-VIEC'!F54+'[3]T11-VIEC'!F52+'[3]T12-VIEC'!F52+'[3]T1-VIEC'!F52</f>
        <v>0</v>
      </c>
      <c r="G56" s="234">
        <f>'[3]T10-VIEC'!G54+'[3]T11-VIEC'!G52+'[3]T12-VIEC'!G52+'[3]T1-VIEC'!G52</f>
        <v>0</v>
      </c>
      <c r="H56" s="229">
        <f t="shared" si="5"/>
        <v>130</v>
      </c>
      <c r="I56" s="229">
        <f>SUM(J56:P56)</f>
        <v>122</v>
      </c>
      <c r="J56" s="234">
        <f>'[3]T10-VIEC'!J54+'[3]T11-VIEC'!J52+'[3]T12-VIEC'!J52+'[3]T1-VIEC'!J52</f>
        <v>76</v>
      </c>
      <c r="K56" s="234">
        <f>'[3]T10-VIEC'!K54+'[3]T11-VIEC'!K52+'[3]T12-VIEC'!K52+'[3]T1-VIEC'!K52</f>
        <v>0</v>
      </c>
      <c r="L56" s="234">
        <f>'[3]T1-VIEC'!L52</f>
        <v>45</v>
      </c>
      <c r="M56" s="234">
        <f>'[3]T1-VIEC'!M52</f>
        <v>1</v>
      </c>
      <c r="N56" s="234">
        <f>'[3]T1-VIEC'!N52</f>
        <v>0</v>
      </c>
      <c r="O56" s="234">
        <f>'[3]T1-VIEC'!O52</f>
        <v>0</v>
      </c>
      <c r="P56" s="234">
        <f>'[3]T1-VIEC'!P52</f>
        <v>0</v>
      </c>
      <c r="Q56" s="234">
        <f>'[3]T1-VIEC'!Q52</f>
        <v>8</v>
      </c>
      <c r="R56" s="230">
        <f t="shared" si="16"/>
        <v>54</v>
      </c>
      <c r="S56" s="231">
        <f t="shared" si="7"/>
        <v>62.295081967213115</v>
      </c>
      <c r="T56" s="141"/>
    </row>
    <row r="57" spans="1:20" ht="14.25" customHeight="1">
      <c r="A57" s="227" t="s">
        <v>143</v>
      </c>
      <c r="B57" s="228" t="s">
        <v>251</v>
      </c>
      <c r="C57" s="225">
        <f t="shared" si="9"/>
        <v>868</v>
      </c>
      <c r="D57" s="229">
        <f aca="true" t="shared" si="19" ref="D57:Q57">SUM(D58:D61)</f>
        <v>357</v>
      </c>
      <c r="E57" s="229">
        <f t="shared" si="19"/>
        <v>511</v>
      </c>
      <c r="F57" s="229">
        <f t="shared" si="19"/>
        <v>5</v>
      </c>
      <c r="G57" s="229">
        <f t="shared" si="19"/>
        <v>0</v>
      </c>
      <c r="H57" s="229">
        <f t="shared" si="5"/>
        <v>863</v>
      </c>
      <c r="I57" s="229">
        <f t="shared" si="19"/>
        <v>825</v>
      </c>
      <c r="J57" s="229">
        <f t="shared" si="19"/>
        <v>312</v>
      </c>
      <c r="K57" s="229">
        <f t="shared" si="19"/>
        <v>2</v>
      </c>
      <c r="L57" s="229">
        <f t="shared" si="19"/>
        <v>498</v>
      </c>
      <c r="M57" s="229">
        <f t="shared" si="19"/>
        <v>12</v>
      </c>
      <c r="N57" s="229">
        <f t="shared" si="19"/>
        <v>0</v>
      </c>
      <c r="O57" s="229">
        <f t="shared" si="19"/>
        <v>0</v>
      </c>
      <c r="P57" s="229">
        <f t="shared" si="19"/>
        <v>1</v>
      </c>
      <c r="Q57" s="229">
        <f t="shared" si="19"/>
        <v>38</v>
      </c>
      <c r="R57" s="229">
        <f>SUM(R58:R61)</f>
        <v>549</v>
      </c>
      <c r="S57" s="231">
        <f t="shared" si="7"/>
        <v>38.06060606060606</v>
      </c>
      <c r="T57" s="141"/>
    </row>
    <row r="58" spans="1:20" ht="14.25" customHeight="1">
      <c r="A58" s="232" t="s">
        <v>252</v>
      </c>
      <c r="B58" s="233" t="s">
        <v>253</v>
      </c>
      <c r="C58" s="225">
        <f t="shared" si="9"/>
        <v>520</v>
      </c>
      <c r="D58" s="234">
        <f>'[3]T10-VIEC'!D56</f>
        <v>219</v>
      </c>
      <c r="E58" s="249">
        <f>'[3]T10-VIEC'!E56+'[3]T11-VIEC'!E54+'[3]T12-VIEC'!E54+1+'[3]T1-VIEC'!E54</f>
        <v>301</v>
      </c>
      <c r="F58" s="234">
        <f>'[3]T10-VIEC'!F56+'[3]T11-VIEC'!F54+'[3]T12-VIEC'!F54+'[3]T1-VIEC'!F54</f>
        <v>4</v>
      </c>
      <c r="G58" s="234">
        <f>'[3]T10-VIEC'!G56+'[3]T11-VIEC'!G54+'[3]T12-VIEC'!G54+'[3]T1-VIEC'!G54</f>
        <v>0</v>
      </c>
      <c r="H58" s="229">
        <f t="shared" si="5"/>
        <v>516</v>
      </c>
      <c r="I58" s="229">
        <f>SUM(J58:P58)</f>
        <v>499</v>
      </c>
      <c r="J58" s="234">
        <f>'[3]T10-VIEC'!J56+'[3]T11-VIEC'!J54+'[3]T12-VIEC'!J54+'[3]T1-VIEC'!J54</f>
        <v>222</v>
      </c>
      <c r="K58" s="234">
        <f>'[3]T10-VIEC'!K56+'[3]T11-VIEC'!K54+'[3]T12-VIEC'!K54+'[3]T1-VIEC'!K54</f>
        <v>0</v>
      </c>
      <c r="L58" s="234">
        <f>'[3]T1-VIEC'!L54</f>
        <v>267</v>
      </c>
      <c r="M58" s="234">
        <f>'[3]T1-VIEC'!M54</f>
        <v>9</v>
      </c>
      <c r="N58" s="234">
        <f>'[3]T1-VIEC'!N54</f>
        <v>0</v>
      </c>
      <c r="O58" s="234">
        <f>'[3]T1-VIEC'!O54</f>
        <v>0</v>
      </c>
      <c r="P58" s="234">
        <f>'[3]T1-VIEC'!P54</f>
        <v>1</v>
      </c>
      <c r="Q58" s="234">
        <f>'[3]T1-VIEC'!Q54</f>
        <v>17</v>
      </c>
      <c r="R58" s="230">
        <f>SUM(L58:Q58)</f>
        <v>294</v>
      </c>
      <c r="S58" s="231">
        <f t="shared" si="7"/>
        <v>44.48897795591182</v>
      </c>
      <c r="T58" s="141"/>
    </row>
    <row r="59" spans="1:20" ht="14.25" customHeight="1">
      <c r="A59" s="232" t="s">
        <v>254</v>
      </c>
      <c r="B59" s="243" t="s">
        <v>255</v>
      </c>
      <c r="C59" s="225">
        <f t="shared" si="9"/>
        <v>136</v>
      </c>
      <c r="D59" s="234">
        <f>'[3]T10-VIEC'!D57</f>
        <v>40</v>
      </c>
      <c r="E59" s="249">
        <f>'[3]T10-VIEC'!E57+'[3]T11-VIEC'!E55+'[3]T12-VIEC'!E55-1+'[3]T1-VIEC'!E55</f>
        <v>96</v>
      </c>
      <c r="F59" s="234">
        <f>'[3]T10-VIEC'!F57+'[3]T11-VIEC'!F55+'[3]T12-VIEC'!F55+'[3]T1-VIEC'!F55</f>
        <v>1</v>
      </c>
      <c r="G59" s="234">
        <f>'[3]T10-VIEC'!G57+'[3]T11-VIEC'!G55+'[3]T12-VIEC'!G55+'[3]T1-VIEC'!G55</f>
        <v>0</v>
      </c>
      <c r="H59" s="229">
        <f t="shared" si="5"/>
        <v>135</v>
      </c>
      <c r="I59" s="229">
        <f aca="true" t="shared" si="20" ref="I59:I66">SUM(J59:P59)</f>
        <v>131</v>
      </c>
      <c r="J59" s="234">
        <f>'[3]T10-VIEC'!J57+'[3]T11-VIEC'!J55+'[3]T12-VIEC'!J55+'[3]T1-VIEC'!J55</f>
        <v>30</v>
      </c>
      <c r="K59" s="234">
        <f>'[3]T10-VIEC'!K57+'[3]T11-VIEC'!K55+'[3]T12-VIEC'!K55+'[3]T1-VIEC'!K55</f>
        <v>1</v>
      </c>
      <c r="L59" s="234">
        <f>'[3]T1-VIEC'!L55</f>
        <v>100</v>
      </c>
      <c r="M59" s="234">
        <f>'[3]T1-VIEC'!M55</f>
        <v>0</v>
      </c>
      <c r="N59" s="234">
        <f>'[3]T1-VIEC'!N55</f>
        <v>0</v>
      </c>
      <c r="O59" s="234">
        <f>'[3]T1-VIEC'!O55</f>
        <v>0</v>
      </c>
      <c r="P59" s="234">
        <f>'[3]T1-VIEC'!P55</f>
        <v>0</v>
      </c>
      <c r="Q59" s="234">
        <f>'[3]T1-VIEC'!Q55</f>
        <v>4</v>
      </c>
      <c r="R59" s="230">
        <f t="shared" si="16"/>
        <v>104</v>
      </c>
      <c r="S59" s="231">
        <f t="shared" si="7"/>
        <v>23.66412213740458</v>
      </c>
      <c r="T59" s="141"/>
    </row>
    <row r="60" spans="1:20" ht="14.25" customHeight="1">
      <c r="A60" s="232" t="s">
        <v>256</v>
      </c>
      <c r="B60" s="243" t="s">
        <v>257</v>
      </c>
      <c r="C60" s="225">
        <f t="shared" si="9"/>
        <v>92</v>
      </c>
      <c r="D60" s="234">
        <f>'[3]T10-VIEC'!D58</f>
        <v>45</v>
      </c>
      <c r="E60" s="234">
        <f>'[3]T10-VIEC'!E58+'[3]T11-VIEC'!E56+'[3]T12-VIEC'!E56+'[3]T1-VIEC'!E56</f>
        <v>47</v>
      </c>
      <c r="F60" s="234">
        <f>'[3]T10-VIEC'!F58+'[3]T11-VIEC'!F56+'[3]T12-VIEC'!F56+'[3]T1-VIEC'!F56</f>
        <v>0</v>
      </c>
      <c r="G60" s="234">
        <f>'[3]T10-VIEC'!G58+'[3]T11-VIEC'!G56+'[3]T12-VIEC'!G56+'[3]T1-VIEC'!G56</f>
        <v>0</v>
      </c>
      <c r="H60" s="229">
        <f t="shared" si="5"/>
        <v>92</v>
      </c>
      <c r="I60" s="229">
        <f t="shared" si="20"/>
        <v>86</v>
      </c>
      <c r="J60" s="234">
        <f>'[3]T10-VIEC'!J58+'[3]T11-VIEC'!J56+'[3]T12-VIEC'!J56+'[3]T1-VIEC'!J56</f>
        <v>25</v>
      </c>
      <c r="K60" s="234">
        <f>'[3]T10-VIEC'!K58+'[3]T11-VIEC'!K56+'[3]T12-VIEC'!K56+'[3]T1-VIEC'!K56</f>
        <v>0</v>
      </c>
      <c r="L60" s="234">
        <f>'[3]T1-VIEC'!L56</f>
        <v>59</v>
      </c>
      <c r="M60" s="234">
        <f>'[3]T1-VIEC'!M56</f>
        <v>2</v>
      </c>
      <c r="N60" s="234">
        <f>'[3]T1-VIEC'!N56</f>
        <v>0</v>
      </c>
      <c r="O60" s="234">
        <f>'[3]T1-VIEC'!O56</f>
        <v>0</v>
      </c>
      <c r="P60" s="234">
        <f>'[3]T1-VIEC'!P56</f>
        <v>0</v>
      </c>
      <c r="Q60" s="234">
        <f>'[3]T1-VIEC'!Q56</f>
        <v>6</v>
      </c>
      <c r="R60" s="230">
        <f t="shared" si="16"/>
        <v>67</v>
      </c>
      <c r="S60" s="231">
        <f t="shared" si="7"/>
        <v>29.069767441860467</v>
      </c>
      <c r="T60" s="141"/>
    </row>
    <row r="61" spans="1:20" ht="14.25" customHeight="1">
      <c r="A61" s="232" t="s">
        <v>258</v>
      </c>
      <c r="B61" s="243" t="s">
        <v>259</v>
      </c>
      <c r="C61" s="225">
        <f t="shared" si="9"/>
        <v>120</v>
      </c>
      <c r="D61" s="234">
        <f>'[3]T10-VIEC'!D59</f>
        <v>53</v>
      </c>
      <c r="E61" s="234">
        <f>'[3]T10-VIEC'!E59+'[3]T11-VIEC'!E57+'[3]T12-VIEC'!E57+'[3]T1-VIEC'!E57</f>
        <v>67</v>
      </c>
      <c r="F61" s="234">
        <f>'[3]T10-VIEC'!F59+'[3]T11-VIEC'!F57+'[3]T12-VIEC'!F57+'[3]T1-VIEC'!F57</f>
        <v>0</v>
      </c>
      <c r="G61" s="234">
        <f>'[3]T10-VIEC'!G59+'[3]T11-VIEC'!G57+'[3]T12-VIEC'!G57+'[3]T1-VIEC'!G57</f>
        <v>0</v>
      </c>
      <c r="H61" s="229">
        <f t="shared" si="5"/>
        <v>120</v>
      </c>
      <c r="I61" s="229">
        <f t="shared" si="20"/>
        <v>109</v>
      </c>
      <c r="J61" s="234">
        <f>'[3]T10-VIEC'!J59+'[3]T11-VIEC'!J57+'[3]T12-VIEC'!J57+'[3]T1-VIEC'!J57</f>
        <v>35</v>
      </c>
      <c r="K61" s="234">
        <f>'[3]T10-VIEC'!K59+'[3]T11-VIEC'!K57+'[3]T12-VIEC'!K57+'[3]T1-VIEC'!K57</f>
        <v>1</v>
      </c>
      <c r="L61" s="234">
        <f>'[3]T1-VIEC'!L57</f>
        <v>72</v>
      </c>
      <c r="M61" s="234">
        <f>'[3]T1-VIEC'!M57</f>
        <v>1</v>
      </c>
      <c r="N61" s="234">
        <f>'[3]T1-VIEC'!N57</f>
        <v>0</v>
      </c>
      <c r="O61" s="234">
        <f>'[3]T1-VIEC'!O57</f>
        <v>0</v>
      </c>
      <c r="P61" s="234">
        <f>'[3]T1-VIEC'!P57</f>
        <v>0</v>
      </c>
      <c r="Q61" s="234">
        <f>'[3]T1-VIEC'!Q57</f>
        <v>11</v>
      </c>
      <c r="R61" s="230">
        <f t="shared" si="16"/>
        <v>84</v>
      </c>
      <c r="S61" s="231">
        <f t="shared" si="7"/>
        <v>33.02752293577982</v>
      </c>
      <c r="T61" s="141"/>
    </row>
    <row r="62" spans="1:20" ht="14.25" customHeight="1">
      <c r="A62" s="227" t="s">
        <v>260</v>
      </c>
      <c r="B62" s="228" t="s">
        <v>261</v>
      </c>
      <c r="C62" s="225">
        <f t="shared" si="9"/>
        <v>617</v>
      </c>
      <c r="D62" s="229">
        <f>SUM(D63:D66)</f>
        <v>314</v>
      </c>
      <c r="E62" s="229">
        <f>SUM(E63:E66)</f>
        <v>303</v>
      </c>
      <c r="F62" s="229">
        <f>SUM(F63:F66)</f>
        <v>13</v>
      </c>
      <c r="G62" s="229">
        <f>SUM(G63:G66)</f>
        <v>0</v>
      </c>
      <c r="H62" s="229">
        <f t="shared" si="5"/>
        <v>604</v>
      </c>
      <c r="I62" s="229">
        <f>SUM(J62:P62)</f>
        <v>559</v>
      </c>
      <c r="J62" s="229">
        <f aca="true" t="shared" si="21" ref="J62:R62">SUM(J63:J66)</f>
        <v>168</v>
      </c>
      <c r="K62" s="229">
        <f t="shared" si="21"/>
        <v>2</v>
      </c>
      <c r="L62" s="229">
        <f t="shared" si="21"/>
        <v>380</v>
      </c>
      <c r="M62" s="229">
        <f t="shared" si="21"/>
        <v>7</v>
      </c>
      <c r="N62" s="229">
        <f t="shared" si="21"/>
        <v>0</v>
      </c>
      <c r="O62" s="229">
        <f t="shared" si="21"/>
        <v>2</v>
      </c>
      <c r="P62" s="229">
        <f t="shared" si="21"/>
        <v>0</v>
      </c>
      <c r="Q62" s="229">
        <f t="shared" si="21"/>
        <v>45</v>
      </c>
      <c r="R62" s="229">
        <f t="shared" si="21"/>
        <v>434</v>
      </c>
      <c r="S62" s="231">
        <f>(J62+K62)/I62*100</f>
        <v>30.41144901610018</v>
      </c>
      <c r="T62" s="141"/>
    </row>
    <row r="63" spans="1:20" ht="14.25" customHeight="1">
      <c r="A63" s="232" t="s">
        <v>262</v>
      </c>
      <c r="B63" s="250" t="s">
        <v>263</v>
      </c>
      <c r="C63" s="225">
        <f t="shared" si="9"/>
        <v>197</v>
      </c>
      <c r="D63" s="234">
        <f>'[3]T10-VIEC'!D61</f>
        <v>113</v>
      </c>
      <c r="E63" s="234">
        <f>'[3]T10-VIEC'!E61+'[3]T11-VIEC'!E59+'[3]T12-VIEC'!E59+'[3]T1-VIEC'!E59</f>
        <v>84</v>
      </c>
      <c r="F63" s="234">
        <f>'[3]T10-VIEC'!F61+'[3]T11-VIEC'!F59+'[3]T12-VIEC'!F59+'[3]T1-VIEC'!F59</f>
        <v>10</v>
      </c>
      <c r="G63" s="234">
        <f>'[3]T10-VIEC'!G61+'[3]T11-VIEC'!G59+'[3]T12-VIEC'!G59+'[3]T1-VIEC'!G59</f>
        <v>0</v>
      </c>
      <c r="H63" s="229">
        <f t="shared" si="5"/>
        <v>187</v>
      </c>
      <c r="I63" s="229">
        <f t="shared" si="20"/>
        <v>172</v>
      </c>
      <c r="J63" s="234">
        <f>'[3]T10-VIEC'!J61+'[3]T11-VIEC'!J59+'[3]T12-VIEC'!J59+'[3]T1-VIEC'!J59</f>
        <v>48</v>
      </c>
      <c r="K63" s="234">
        <f>'[3]T10-VIEC'!K61+'[3]T11-VIEC'!K59+'[3]T12-VIEC'!K59+'[3]T1-VIEC'!K59</f>
        <v>1</v>
      </c>
      <c r="L63" s="234">
        <f>'[3]T1-VIEC'!L59</f>
        <v>118</v>
      </c>
      <c r="M63" s="234">
        <f>'[3]T1-VIEC'!M59</f>
        <v>5</v>
      </c>
      <c r="N63" s="234">
        <f>'[3]T1-VIEC'!N59</f>
        <v>0</v>
      </c>
      <c r="O63" s="234">
        <f>'[3]T1-VIEC'!O59</f>
        <v>0</v>
      </c>
      <c r="P63" s="234">
        <f>'[3]T1-VIEC'!P59</f>
        <v>0</v>
      </c>
      <c r="Q63" s="234">
        <f>'[3]T1-VIEC'!Q59</f>
        <v>15</v>
      </c>
      <c r="R63" s="230">
        <f t="shared" si="16"/>
        <v>138</v>
      </c>
      <c r="S63" s="231">
        <f t="shared" si="7"/>
        <v>28.488372093023255</v>
      </c>
      <c r="T63" s="141"/>
    </row>
    <row r="64" spans="1:20" ht="14.25" customHeight="1">
      <c r="A64" s="232" t="s">
        <v>264</v>
      </c>
      <c r="B64" s="250" t="s">
        <v>265</v>
      </c>
      <c r="C64" s="225">
        <f t="shared" si="9"/>
        <v>103</v>
      </c>
      <c r="D64" s="234">
        <f>'[3]T10-VIEC'!D62</f>
        <v>50</v>
      </c>
      <c r="E64" s="234">
        <f>'[3]T10-VIEC'!E62+'[3]T11-VIEC'!E60+'[3]T12-VIEC'!E60+'[3]T1-VIEC'!E60</f>
        <v>53</v>
      </c>
      <c r="F64" s="234">
        <f>'[3]T10-VIEC'!F62+'[3]T11-VIEC'!F60+'[3]T12-VIEC'!F60+'[3]T1-VIEC'!F60</f>
        <v>1</v>
      </c>
      <c r="G64" s="234">
        <f>'[3]T10-VIEC'!G62+'[3]T11-VIEC'!G60+'[3]T12-VIEC'!G60+'[3]T1-VIEC'!G60</f>
        <v>0</v>
      </c>
      <c r="H64" s="229">
        <f t="shared" si="5"/>
        <v>102</v>
      </c>
      <c r="I64" s="229">
        <f t="shared" si="20"/>
        <v>96</v>
      </c>
      <c r="J64" s="234">
        <f>'[3]T10-VIEC'!J62+'[3]T11-VIEC'!J60+'[3]T12-VIEC'!J60+'[3]T1-VIEC'!J60</f>
        <v>33</v>
      </c>
      <c r="K64" s="234">
        <f>'[3]T10-VIEC'!K62+'[3]T11-VIEC'!K60+'[3]T12-VIEC'!K60+'[3]T1-VIEC'!K60</f>
        <v>0</v>
      </c>
      <c r="L64" s="234">
        <f>'[3]T1-VIEC'!L60</f>
        <v>62</v>
      </c>
      <c r="M64" s="234">
        <f>'[3]T1-VIEC'!M60</f>
        <v>1</v>
      </c>
      <c r="N64" s="234">
        <f>'[3]T1-VIEC'!N60</f>
        <v>0</v>
      </c>
      <c r="O64" s="234">
        <f>'[3]T1-VIEC'!O60</f>
        <v>0</v>
      </c>
      <c r="P64" s="234">
        <f>'[3]T1-VIEC'!P60</f>
        <v>0</v>
      </c>
      <c r="Q64" s="234">
        <f>'[3]T1-VIEC'!Q60</f>
        <v>6</v>
      </c>
      <c r="R64" s="230">
        <f t="shared" si="16"/>
        <v>69</v>
      </c>
      <c r="S64" s="231">
        <f t="shared" si="7"/>
        <v>34.375</v>
      </c>
      <c r="T64" s="141"/>
    </row>
    <row r="65" spans="1:20" ht="14.25" customHeight="1">
      <c r="A65" s="232" t="s">
        <v>266</v>
      </c>
      <c r="B65" s="250" t="s">
        <v>267</v>
      </c>
      <c r="C65" s="225">
        <f t="shared" si="9"/>
        <v>182</v>
      </c>
      <c r="D65" s="234">
        <f>'[3]T10-VIEC'!D63</f>
        <v>85</v>
      </c>
      <c r="E65" s="234">
        <f>'[3]T10-VIEC'!E63+'[3]T11-VIEC'!E61+'[3]T12-VIEC'!E61+'[3]T1-VIEC'!E61</f>
        <v>97</v>
      </c>
      <c r="F65" s="234">
        <f>'[3]T10-VIEC'!F63+'[3]T11-VIEC'!F61+'[3]T12-VIEC'!F61+'[3]T1-VIEC'!F61</f>
        <v>0</v>
      </c>
      <c r="G65" s="234">
        <f>'[3]T10-VIEC'!G63+'[3]T11-VIEC'!G61+'[3]T12-VIEC'!G61+'[3]T1-VIEC'!G61</f>
        <v>0</v>
      </c>
      <c r="H65" s="229">
        <f t="shared" si="5"/>
        <v>182</v>
      </c>
      <c r="I65" s="229">
        <f t="shared" si="20"/>
        <v>172</v>
      </c>
      <c r="J65" s="234">
        <f>'[3]T10-VIEC'!J63+'[3]T11-VIEC'!J61+'[3]T12-VIEC'!J61+'[3]T1-VIEC'!J61</f>
        <v>47</v>
      </c>
      <c r="K65" s="234">
        <f>'[3]T10-VIEC'!K63+'[3]T11-VIEC'!K61+'[3]T12-VIEC'!K61+'[3]T1-VIEC'!K61</f>
        <v>0</v>
      </c>
      <c r="L65" s="234">
        <f>'[3]T1-VIEC'!L61</f>
        <v>123</v>
      </c>
      <c r="M65" s="234">
        <f>'[3]T1-VIEC'!M61</f>
        <v>0</v>
      </c>
      <c r="N65" s="234">
        <f>'[3]T1-VIEC'!N61</f>
        <v>0</v>
      </c>
      <c r="O65" s="234">
        <f>'[3]T1-VIEC'!O61</f>
        <v>2</v>
      </c>
      <c r="P65" s="234">
        <f>'[3]T1-VIEC'!P61</f>
        <v>0</v>
      </c>
      <c r="Q65" s="234">
        <f>'[3]T1-VIEC'!Q61</f>
        <v>10</v>
      </c>
      <c r="R65" s="230">
        <f t="shared" si="16"/>
        <v>135</v>
      </c>
      <c r="S65" s="231">
        <f t="shared" si="7"/>
        <v>27.325581395348834</v>
      </c>
      <c r="T65" s="141"/>
    </row>
    <row r="66" spans="1:20" ht="14.25" customHeight="1">
      <c r="A66" s="232" t="s">
        <v>268</v>
      </c>
      <c r="B66" s="233" t="s">
        <v>269</v>
      </c>
      <c r="C66" s="225">
        <f t="shared" si="9"/>
        <v>135</v>
      </c>
      <c r="D66" s="234">
        <f>'[3]T10-VIEC'!D64</f>
        <v>66</v>
      </c>
      <c r="E66" s="234">
        <f>'[3]T10-VIEC'!E64+'[3]T11-VIEC'!E62+'[3]T12-VIEC'!E62+'[3]T1-VIEC'!E62</f>
        <v>69</v>
      </c>
      <c r="F66" s="234">
        <f>'[3]T10-VIEC'!F64+'[3]T11-VIEC'!F62+'[3]T12-VIEC'!F62+'[3]T1-VIEC'!F62</f>
        <v>2</v>
      </c>
      <c r="G66" s="234">
        <f>'[3]T10-VIEC'!G64+'[3]T11-VIEC'!G62+'[3]T12-VIEC'!G62+'[3]T1-VIEC'!G62</f>
        <v>0</v>
      </c>
      <c r="H66" s="229">
        <f t="shared" si="5"/>
        <v>133</v>
      </c>
      <c r="I66" s="229">
        <f t="shared" si="20"/>
        <v>119</v>
      </c>
      <c r="J66" s="234">
        <f>'[3]T10-VIEC'!J64+'[3]T11-VIEC'!J62+'[3]T12-VIEC'!J62+'[3]T1-VIEC'!J62</f>
        <v>40</v>
      </c>
      <c r="K66" s="234">
        <f>'[3]T10-VIEC'!K64+'[3]T11-VIEC'!K62+'[3]T12-VIEC'!K62+'[3]T1-VIEC'!K62</f>
        <v>1</v>
      </c>
      <c r="L66" s="234">
        <f>'[3]T1-VIEC'!L62</f>
        <v>77</v>
      </c>
      <c r="M66" s="234">
        <f>'[3]T1-VIEC'!M62</f>
        <v>1</v>
      </c>
      <c r="N66" s="234">
        <f>'[3]T1-VIEC'!N62</f>
        <v>0</v>
      </c>
      <c r="O66" s="234">
        <f>'[3]T1-VIEC'!O62</f>
        <v>0</v>
      </c>
      <c r="P66" s="234">
        <f>'[3]T1-VIEC'!P62</f>
        <v>0</v>
      </c>
      <c r="Q66" s="234">
        <f>'[3]T1-VIEC'!Q62</f>
        <v>14</v>
      </c>
      <c r="R66" s="230">
        <f t="shared" si="16"/>
        <v>92</v>
      </c>
      <c r="S66" s="231">
        <f t="shared" si="7"/>
        <v>34.45378151260504</v>
      </c>
      <c r="T66" s="141"/>
    </row>
    <row r="67" spans="2:20" s="152" customFormat="1" ht="15" customHeight="1">
      <c r="B67" s="563" t="s">
        <v>437</v>
      </c>
      <c r="C67" s="563"/>
      <c r="D67" s="563"/>
      <c r="E67" s="563"/>
      <c r="F67" s="424"/>
      <c r="G67" s="424"/>
      <c r="H67" s="424"/>
      <c r="I67" s="424"/>
      <c r="J67" s="424"/>
      <c r="K67" s="564" t="s">
        <v>437</v>
      </c>
      <c r="L67" s="564"/>
      <c r="M67" s="564"/>
      <c r="N67" s="564"/>
      <c r="O67" s="564"/>
      <c r="P67" s="564"/>
      <c r="Q67" s="564"/>
      <c r="R67" s="564"/>
      <c r="S67" s="564"/>
      <c r="T67" s="171"/>
    </row>
    <row r="68" spans="1:20" s="252" customFormat="1" ht="19.5" customHeight="1">
      <c r="A68" s="251"/>
      <c r="B68" s="557" t="s">
        <v>174</v>
      </c>
      <c r="C68" s="557"/>
      <c r="D68" s="557"/>
      <c r="E68" s="557"/>
      <c r="F68" s="425"/>
      <c r="G68" s="425"/>
      <c r="H68" s="425"/>
      <c r="I68" s="425"/>
      <c r="J68" s="425"/>
      <c r="K68" s="558" t="s">
        <v>270</v>
      </c>
      <c r="L68" s="558"/>
      <c r="M68" s="558"/>
      <c r="N68" s="558"/>
      <c r="O68" s="558"/>
      <c r="P68" s="558"/>
      <c r="Q68" s="558"/>
      <c r="R68" s="558"/>
      <c r="S68" s="558"/>
      <c r="T68" s="251"/>
    </row>
    <row r="69" spans="2:19" ht="12.75">
      <c r="B69" s="519"/>
      <c r="C69" s="519"/>
      <c r="D69" s="519"/>
      <c r="E69" s="173"/>
      <c r="F69" s="173"/>
      <c r="G69" s="173"/>
      <c r="H69" s="173"/>
      <c r="I69" s="173"/>
      <c r="J69" s="173"/>
      <c r="K69" s="173"/>
      <c r="L69" s="173"/>
      <c r="M69" s="173"/>
      <c r="N69" s="520"/>
      <c r="O69" s="520"/>
      <c r="P69" s="520"/>
      <c r="Q69" s="520"/>
      <c r="R69" s="520"/>
      <c r="S69" s="520"/>
    </row>
    <row r="70" spans="4:17" ht="12.75"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4:17" ht="12.75"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4:17" ht="12.75"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ht="14.25" hidden="1">
      <c r="A73" s="168" t="s">
        <v>105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ht="15" hidden="1">
      <c r="B74" s="555" t="s">
        <v>271</v>
      </c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73"/>
      <c r="Q74" s="173"/>
    </row>
    <row r="75" spans="2:17" ht="15" hidden="1">
      <c r="B75" s="555" t="s">
        <v>272</v>
      </c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73"/>
      <c r="Q75" s="173"/>
    </row>
    <row r="76" spans="2:17" ht="15" hidden="1">
      <c r="B76" s="555" t="s">
        <v>273</v>
      </c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73"/>
      <c r="Q76" s="173"/>
    </row>
    <row r="77" spans="1:16" ht="15.75" customHeight="1" hidden="1">
      <c r="A77" s="253"/>
      <c r="B77" s="556" t="s">
        <v>274</v>
      </c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253"/>
    </row>
    <row r="78" spans="1:19" ht="16.5">
      <c r="A78" s="253"/>
      <c r="B78" s="507" t="s">
        <v>175</v>
      </c>
      <c r="C78" s="507"/>
      <c r="D78" s="507"/>
      <c r="E78" s="507"/>
      <c r="F78" s="254"/>
      <c r="G78" s="254"/>
      <c r="H78" s="254"/>
      <c r="I78" s="254"/>
      <c r="J78" s="254"/>
      <c r="K78" s="507" t="s">
        <v>111</v>
      </c>
      <c r="L78" s="507"/>
      <c r="M78" s="507"/>
      <c r="N78" s="507"/>
      <c r="O78" s="507"/>
      <c r="P78" s="507"/>
      <c r="Q78" s="507"/>
      <c r="R78" s="507"/>
      <c r="S78" s="507"/>
    </row>
  </sheetData>
  <sheetProtection/>
  <mergeCells count="45">
    <mergeCell ref="B68:E68"/>
    <mergeCell ref="K68:S68"/>
    <mergeCell ref="B69:D69"/>
    <mergeCell ref="N69:S69"/>
    <mergeCell ref="B77:O77"/>
    <mergeCell ref="B78:E78"/>
    <mergeCell ref="K78:S78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I8:I10"/>
    <mergeCell ref="J8:P8"/>
    <mergeCell ref="D9:D10"/>
    <mergeCell ref="E9:E10"/>
    <mergeCell ref="N9:N10"/>
    <mergeCell ref="O9:O10"/>
    <mergeCell ref="P9:P10"/>
    <mergeCell ref="A11:B11"/>
    <mergeCell ref="A12:B12"/>
    <mergeCell ref="S6:S10"/>
    <mergeCell ref="C7:C10"/>
    <mergeCell ref="D7:E8"/>
    <mergeCell ref="H7:H10"/>
    <mergeCell ref="I7:P7"/>
    <mergeCell ref="Q7:Q10"/>
    <mergeCell ref="B75:O75"/>
    <mergeCell ref="B76:O76"/>
    <mergeCell ref="B67:E67"/>
    <mergeCell ref="K67:S67"/>
    <mergeCell ref="B74:O74"/>
  </mergeCells>
  <printOptions/>
  <pageMargins left="0.28" right="0.2" top="0.42" bottom="0.21" header="0.3" footer="0.3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PageLayoutView="0" workbookViewId="0" topLeftCell="A13">
      <selection activeCell="F11" sqref="F11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4" width="13.57421875" style="118" customWidth="1"/>
    <col min="5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0.851562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7.42187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7.140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275</v>
      </c>
      <c r="B1" s="173"/>
      <c r="C1" s="173"/>
      <c r="E1" s="508" t="s">
        <v>276</v>
      </c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89" t="s">
        <v>277</v>
      </c>
      <c r="R1" s="606"/>
      <c r="S1" s="606"/>
      <c r="T1" s="606"/>
      <c r="U1" s="426"/>
    </row>
    <row r="2" spans="1:21" ht="17.25" customHeight="1">
      <c r="A2" s="590" t="s">
        <v>3</v>
      </c>
      <c r="B2" s="590"/>
      <c r="C2" s="590"/>
      <c r="D2" s="590"/>
      <c r="E2" s="507" t="s">
        <v>180</v>
      </c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91" t="s">
        <v>278</v>
      </c>
      <c r="R2" s="607"/>
      <c r="S2" s="607"/>
      <c r="T2" s="607"/>
      <c r="U2" s="220"/>
    </row>
    <row r="3" spans="1:21" ht="15" customHeight="1">
      <c r="A3" s="590" t="s">
        <v>6</v>
      </c>
      <c r="B3" s="590"/>
      <c r="C3" s="590"/>
      <c r="D3" s="590"/>
      <c r="E3" s="592" t="s">
        <v>435</v>
      </c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89" t="s">
        <v>279</v>
      </c>
      <c r="R3" s="606"/>
      <c r="S3" s="606"/>
      <c r="T3" s="606"/>
      <c r="U3" s="216"/>
    </row>
    <row r="4" spans="1:21" ht="14.25" customHeight="1">
      <c r="A4" s="173" t="s">
        <v>182</v>
      </c>
      <c r="B4" s="173"/>
      <c r="C4" s="173"/>
      <c r="D4" s="173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1" t="s">
        <v>10</v>
      </c>
      <c r="R4" s="607"/>
      <c r="S4" s="607"/>
      <c r="T4" s="607"/>
      <c r="U4" s="220"/>
    </row>
    <row r="5" spans="2:21" ht="15" customHeight="1">
      <c r="B5" s="221"/>
      <c r="C5" s="221"/>
      <c r="Q5" s="602" t="s">
        <v>134</v>
      </c>
      <c r="R5" s="602"/>
      <c r="S5" s="602"/>
      <c r="T5" s="602"/>
      <c r="U5" s="426"/>
    </row>
    <row r="6" spans="1:20" ht="22.5" customHeight="1">
      <c r="A6" s="539" t="s">
        <v>184</v>
      </c>
      <c r="B6" s="540"/>
      <c r="C6" s="579" t="s">
        <v>185</v>
      </c>
      <c r="D6" s="580"/>
      <c r="E6" s="581"/>
      <c r="F6" s="582" t="s">
        <v>34</v>
      </c>
      <c r="G6" s="572" t="s">
        <v>186</v>
      </c>
      <c r="H6" s="584" t="s">
        <v>38</v>
      </c>
      <c r="I6" s="585"/>
      <c r="J6" s="585"/>
      <c r="K6" s="585"/>
      <c r="L6" s="585"/>
      <c r="M6" s="585"/>
      <c r="N6" s="585"/>
      <c r="O6" s="585"/>
      <c r="P6" s="585"/>
      <c r="Q6" s="585"/>
      <c r="R6" s="586"/>
      <c r="S6" s="565" t="s">
        <v>187</v>
      </c>
      <c r="T6" s="603" t="s">
        <v>280</v>
      </c>
    </row>
    <row r="7" spans="1:30" s="223" customFormat="1" ht="16.5" customHeight="1">
      <c r="A7" s="541"/>
      <c r="B7" s="542"/>
      <c r="C7" s="565" t="s">
        <v>189</v>
      </c>
      <c r="D7" s="568" t="s">
        <v>25</v>
      </c>
      <c r="E7" s="569"/>
      <c r="F7" s="583"/>
      <c r="G7" s="566"/>
      <c r="H7" s="572" t="s">
        <v>13</v>
      </c>
      <c r="I7" s="568" t="s">
        <v>40</v>
      </c>
      <c r="J7" s="573"/>
      <c r="K7" s="573"/>
      <c r="L7" s="573"/>
      <c r="M7" s="573"/>
      <c r="N7" s="573"/>
      <c r="O7" s="573"/>
      <c r="P7" s="573"/>
      <c r="Q7" s="574"/>
      <c r="R7" s="569" t="s">
        <v>190</v>
      </c>
      <c r="S7" s="566"/>
      <c r="T7" s="604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41"/>
      <c r="B8" s="542"/>
      <c r="C8" s="566"/>
      <c r="D8" s="570"/>
      <c r="E8" s="571"/>
      <c r="F8" s="583"/>
      <c r="G8" s="566"/>
      <c r="H8" s="566"/>
      <c r="I8" s="572" t="s">
        <v>13</v>
      </c>
      <c r="J8" s="576" t="s">
        <v>25</v>
      </c>
      <c r="K8" s="577"/>
      <c r="L8" s="577"/>
      <c r="M8" s="577"/>
      <c r="N8" s="577"/>
      <c r="O8" s="577"/>
      <c r="P8" s="577"/>
      <c r="Q8" s="578"/>
      <c r="R8" s="575"/>
      <c r="S8" s="566"/>
      <c r="T8" s="604"/>
    </row>
    <row r="9" spans="1:20" ht="15.75" customHeight="1">
      <c r="A9" s="541"/>
      <c r="B9" s="542"/>
      <c r="C9" s="566"/>
      <c r="D9" s="565" t="s">
        <v>191</v>
      </c>
      <c r="E9" s="565" t="s">
        <v>192</v>
      </c>
      <c r="F9" s="583"/>
      <c r="G9" s="566"/>
      <c r="H9" s="566"/>
      <c r="I9" s="566"/>
      <c r="J9" s="578" t="s">
        <v>193</v>
      </c>
      <c r="K9" s="587" t="s">
        <v>194</v>
      </c>
      <c r="L9" s="565" t="s">
        <v>142</v>
      </c>
      <c r="M9" s="588" t="s">
        <v>46</v>
      </c>
      <c r="N9" s="572" t="s">
        <v>195</v>
      </c>
      <c r="O9" s="572" t="s">
        <v>50</v>
      </c>
      <c r="P9" s="572" t="s">
        <v>196</v>
      </c>
      <c r="Q9" s="572" t="s">
        <v>197</v>
      </c>
      <c r="R9" s="575"/>
      <c r="S9" s="566"/>
      <c r="T9" s="604"/>
    </row>
    <row r="10" spans="1:20" ht="67.5" customHeight="1">
      <c r="A10" s="543"/>
      <c r="B10" s="544"/>
      <c r="C10" s="567"/>
      <c r="D10" s="567"/>
      <c r="E10" s="567"/>
      <c r="F10" s="570"/>
      <c r="G10" s="567"/>
      <c r="H10" s="567"/>
      <c r="I10" s="567"/>
      <c r="J10" s="578"/>
      <c r="K10" s="587"/>
      <c r="L10" s="601"/>
      <c r="M10" s="588"/>
      <c r="N10" s="567"/>
      <c r="O10" s="567" t="s">
        <v>50</v>
      </c>
      <c r="P10" s="567" t="s">
        <v>196</v>
      </c>
      <c r="Q10" s="567" t="s">
        <v>197</v>
      </c>
      <c r="R10" s="571"/>
      <c r="S10" s="567"/>
      <c r="T10" s="605"/>
    </row>
    <row r="11" spans="1:20" ht="18" customHeight="1">
      <c r="A11" s="559" t="s">
        <v>64</v>
      </c>
      <c r="B11" s="560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94" t="s">
        <v>24</v>
      </c>
      <c r="B12" s="595"/>
      <c r="C12" s="229">
        <f aca="true" t="shared" si="0" ref="C12:C25">IF((D12+E12)=(F12+H12),(D12+E12),"SAI")</f>
        <v>545522239</v>
      </c>
      <c r="D12" s="229">
        <f aca="true" t="shared" si="1" ref="D12:S12">D13+D18</f>
        <v>270755612</v>
      </c>
      <c r="E12" s="229">
        <f t="shared" si="1"/>
        <v>274766627</v>
      </c>
      <c r="F12" s="229">
        <f t="shared" si="1"/>
        <v>7026869</v>
      </c>
      <c r="G12" s="229">
        <f t="shared" si="1"/>
        <v>151486185</v>
      </c>
      <c r="H12" s="229">
        <f t="shared" si="1"/>
        <v>538495370</v>
      </c>
      <c r="I12" s="229">
        <f t="shared" si="1"/>
        <v>522625160</v>
      </c>
      <c r="J12" s="229">
        <f t="shared" si="1"/>
        <v>33220691</v>
      </c>
      <c r="K12" s="229">
        <f t="shared" si="1"/>
        <v>6714954</v>
      </c>
      <c r="L12" s="229">
        <f t="shared" si="1"/>
        <v>4800</v>
      </c>
      <c r="M12" s="229">
        <f t="shared" si="1"/>
        <v>455421341</v>
      </c>
      <c r="N12" s="229">
        <f t="shared" si="1"/>
        <v>11712803</v>
      </c>
      <c r="O12" s="229">
        <f t="shared" si="1"/>
        <v>92692</v>
      </c>
      <c r="P12" s="229">
        <f t="shared" si="1"/>
        <v>652000</v>
      </c>
      <c r="Q12" s="229">
        <f t="shared" si="1"/>
        <v>14805879</v>
      </c>
      <c r="R12" s="229">
        <f t="shared" si="1"/>
        <v>15870210</v>
      </c>
      <c r="S12" s="229">
        <f t="shared" si="1"/>
        <v>498554925</v>
      </c>
      <c r="T12" s="255">
        <f>(J12+K12+L12)/I12*100</f>
        <v>7.64227367086575</v>
      </c>
    </row>
    <row r="13" spans="1:20" ht="25.5" customHeight="1">
      <c r="A13" s="227" t="s">
        <v>29</v>
      </c>
      <c r="B13" s="228" t="s">
        <v>198</v>
      </c>
      <c r="C13" s="229">
        <f t="shared" si="0"/>
        <v>169527158</v>
      </c>
      <c r="D13" s="229">
        <f>SUM(D14:D17)</f>
        <v>7876267</v>
      </c>
      <c r="E13" s="229">
        <f>SUM(E14:E17)</f>
        <v>161650891</v>
      </c>
      <c r="F13" s="229">
        <f>SUM(F14:F17)</f>
        <v>0</v>
      </c>
      <c r="G13" s="229">
        <f>SUM(G14:G17)</f>
        <v>0</v>
      </c>
      <c r="H13" s="229">
        <f aca="true" t="shared" si="2" ref="H13:H66">I13+R13</f>
        <v>169527158</v>
      </c>
      <c r="I13" s="229">
        <f aca="true" t="shared" si="3" ref="I13:S13">SUM(I14:I17)</f>
        <v>167971369</v>
      </c>
      <c r="J13" s="229">
        <f t="shared" si="3"/>
        <v>767899</v>
      </c>
      <c r="K13" s="229">
        <f t="shared" si="3"/>
        <v>230270</v>
      </c>
      <c r="L13" s="229">
        <f t="shared" si="3"/>
        <v>0</v>
      </c>
      <c r="M13" s="229">
        <f t="shared" si="3"/>
        <v>165631395</v>
      </c>
      <c r="N13" s="229">
        <f t="shared" si="3"/>
        <v>60000</v>
      </c>
      <c r="O13" s="229">
        <f t="shared" si="3"/>
        <v>0</v>
      </c>
      <c r="P13" s="229">
        <f t="shared" si="3"/>
        <v>0</v>
      </c>
      <c r="Q13" s="229">
        <f t="shared" si="3"/>
        <v>1281805</v>
      </c>
      <c r="R13" s="229">
        <f t="shared" si="3"/>
        <v>1555789</v>
      </c>
      <c r="S13" s="230">
        <f t="shared" si="3"/>
        <v>168528989</v>
      </c>
      <c r="T13" s="255">
        <f aca="true" t="shared" si="4" ref="T13:T66">(J13+K13+L13)/I13*100</f>
        <v>0.5942494878397996</v>
      </c>
    </row>
    <row r="14" spans="1:20" ht="25.5" customHeight="1">
      <c r="A14" s="232" t="s">
        <v>39</v>
      </c>
      <c r="B14" s="233" t="s">
        <v>199</v>
      </c>
      <c r="C14" s="229">
        <f t="shared" si="0"/>
        <v>2800</v>
      </c>
      <c r="D14" s="234">
        <v>0</v>
      </c>
      <c r="E14" s="234">
        <f>2000+'[3]T12-TIEN'!E14+'[3]T1-TIEN'!E14</f>
        <v>2800</v>
      </c>
      <c r="F14" s="234">
        <f>'[3]T10-TIEN'!F14+'[3]T11-TIEN'!F14+'[3]T12-TIEN'!F14+'[3]T1-TIEN'!F14</f>
        <v>0</v>
      </c>
      <c r="G14" s="234">
        <f>'[3]T10-TIEN'!G14+'[3]T11-TIEN'!G14+'[3]T12-TIEN'!G14+'[3]T1-TIEN'!G14</f>
        <v>0</v>
      </c>
      <c r="H14" s="229">
        <f t="shared" si="2"/>
        <v>2800</v>
      </c>
      <c r="I14" s="229">
        <f>SUM(J14:Q14)</f>
        <v>2800</v>
      </c>
      <c r="J14" s="249">
        <f>2000+'[3]T12-TIEN'!J14+'[3]T1-TIEN'!J14</f>
        <v>2800</v>
      </c>
      <c r="K14" s="234">
        <f>'[3]T10-TIEN'!K14+'[3]T11-TIEN'!K14+'[3]T12-TIEN'!K14+'[3]T1-TIEN'!K14</f>
        <v>0</v>
      </c>
      <c r="L14" s="234">
        <f>'[3]T10-TIEN'!L14+'[3]T11-TIEN'!L14</f>
        <v>0</v>
      </c>
      <c r="M14" s="234">
        <f>'[3]T1-TIEN'!M14</f>
        <v>0</v>
      </c>
      <c r="N14" s="234">
        <f>'[3]T1-TIEN'!N14</f>
        <v>0</v>
      </c>
      <c r="O14" s="234">
        <f>'[3]T1-TIEN'!O14</f>
        <v>0</v>
      </c>
      <c r="P14" s="234">
        <f>'[3]T1-TIEN'!P14</f>
        <v>0</v>
      </c>
      <c r="Q14" s="234">
        <f>'[3]T1-TIEN'!Q14</f>
        <v>0</v>
      </c>
      <c r="R14" s="234">
        <f>'[3]T1-TIEN'!R14</f>
        <v>0</v>
      </c>
      <c r="S14" s="230">
        <f>SUM(M14:R14)</f>
        <v>0</v>
      </c>
      <c r="T14" s="255">
        <v>0</v>
      </c>
    </row>
    <row r="15" spans="1:20" ht="25.5" customHeight="1">
      <c r="A15" s="232" t="s">
        <v>55</v>
      </c>
      <c r="B15" s="233" t="s">
        <v>200</v>
      </c>
      <c r="C15" s="229">
        <f t="shared" si="0"/>
        <v>151486185</v>
      </c>
      <c r="D15" s="234">
        <v>0</v>
      </c>
      <c r="E15" s="234">
        <v>151486185</v>
      </c>
      <c r="F15" s="234">
        <v>0</v>
      </c>
      <c r="G15" s="234">
        <v>0</v>
      </c>
      <c r="H15" s="229">
        <f t="shared" si="2"/>
        <v>151486185</v>
      </c>
      <c r="I15" s="229">
        <f aca="true" t="shared" si="5" ref="I15:I32">SUM(J15:Q15)</f>
        <v>151486185</v>
      </c>
      <c r="J15" s="249">
        <v>0</v>
      </c>
      <c r="K15" s="234">
        <v>0</v>
      </c>
      <c r="L15" s="234">
        <v>0</v>
      </c>
      <c r="M15" s="234">
        <f>'[3]T1-TIEN'!M15</f>
        <v>151486185</v>
      </c>
      <c r="N15" s="234">
        <f>'[3]T1-TIEN'!N15</f>
        <v>0</v>
      </c>
      <c r="O15" s="234">
        <f>'[3]T1-TIEN'!O15</f>
        <v>0</v>
      </c>
      <c r="P15" s="234">
        <f>'[3]T1-TIEN'!P15</f>
        <v>0</v>
      </c>
      <c r="Q15" s="234">
        <f>'[3]T1-TIEN'!Q15</f>
        <v>0</v>
      </c>
      <c r="R15" s="234">
        <f>'[3]T1-TIEN'!R15</f>
        <v>0</v>
      </c>
      <c r="S15" s="230">
        <f>SUM(M15:R15)</f>
        <v>151486185</v>
      </c>
      <c r="T15" s="255">
        <f t="shared" si="4"/>
        <v>0</v>
      </c>
    </row>
    <row r="16" spans="1:20" ht="25.5" customHeight="1">
      <c r="A16" s="232" t="s">
        <v>57</v>
      </c>
      <c r="B16" s="233" t="s">
        <v>281</v>
      </c>
      <c r="C16" s="229">
        <f t="shared" si="0"/>
        <v>7810832</v>
      </c>
      <c r="D16" s="249">
        <v>6702243</v>
      </c>
      <c r="E16" s="234">
        <f>1018035+'[3]T1-TIEN'!E16</f>
        <v>1108589</v>
      </c>
      <c r="F16" s="234">
        <v>0</v>
      </c>
      <c r="G16" s="234">
        <v>0</v>
      </c>
      <c r="H16" s="229">
        <f t="shared" si="2"/>
        <v>7810832</v>
      </c>
      <c r="I16" s="229">
        <f t="shared" si="5"/>
        <v>6425746</v>
      </c>
      <c r="J16" s="249">
        <f>142271+'[3]T12-TIEN'!J16+'[3]T1-TIEN'!J16</f>
        <v>182214</v>
      </c>
      <c r="K16" s="234">
        <f>230270+'[3]T12-TIEN'!K16+'[3]T1-TIEN'!K16</f>
        <v>230270</v>
      </c>
      <c r="L16" s="234">
        <v>0</v>
      </c>
      <c r="M16" s="234">
        <f>'[3]T1-TIEN'!M16</f>
        <v>4803793</v>
      </c>
      <c r="N16" s="234">
        <f>'[3]T1-TIEN'!N16</f>
        <v>60000</v>
      </c>
      <c r="O16" s="234">
        <f>'[3]T1-TIEN'!O16</f>
        <v>0</v>
      </c>
      <c r="P16" s="234">
        <f>'[3]T1-TIEN'!P16</f>
        <v>0</v>
      </c>
      <c r="Q16" s="234">
        <f>'[3]T1-TIEN'!Q16</f>
        <v>1149469</v>
      </c>
      <c r="R16" s="234">
        <f>'[3]T1-TIEN'!R16</f>
        <v>1385086</v>
      </c>
      <c r="S16" s="230">
        <f>SUM(M16:R16)</f>
        <v>7398348</v>
      </c>
      <c r="T16" s="255">
        <f t="shared" si="4"/>
        <v>6.419239104689167</v>
      </c>
    </row>
    <row r="17" spans="1:20" ht="25.5" customHeight="1">
      <c r="A17" s="232" t="s">
        <v>83</v>
      </c>
      <c r="B17" s="233" t="s">
        <v>202</v>
      </c>
      <c r="C17" s="229">
        <f t="shared" si="0"/>
        <v>10227341</v>
      </c>
      <c r="D17" s="249">
        <v>1174024</v>
      </c>
      <c r="E17" s="234">
        <f>529889+'[3]T1-TIEN'!E17</f>
        <v>9053317</v>
      </c>
      <c r="F17" s="234">
        <v>0</v>
      </c>
      <c r="G17" s="234">
        <v>0</v>
      </c>
      <c r="H17" s="229">
        <f t="shared" si="2"/>
        <v>10227341</v>
      </c>
      <c r="I17" s="229">
        <f>SUM(J17:Q17)</f>
        <v>10056638</v>
      </c>
      <c r="J17" s="249">
        <f>19182+'[3]T12-TIEN'!J17+539+'[3]T1-TIEN'!J17</f>
        <v>582885</v>
      </c>
      <c r="K17" s="234">
        <f>'[3]T12-TIEN'!K17+'[3]T1-TIEN'!K17</f>
        <v>0</v>
      </c>
      <c r="L17" s="234">
        <f>'[3]T12-TIEN'!L17</f>
        <v>0</v>
      </c>
      <c r="M17" s="234">
        <f>'[3]T1-TIEN'!M17</f>
        <v>9341417</v>
      </c>
      <c r="N17" s="234">
        <f>'[3]T1-TIEN'!N17</f>
        <v>0</v>
      </c>
      <c r="O17" s="234">
        <f>'[3]T1-TIEN'!O17</f>
        <v>0</v>
      </c>
      <c r="P17" s="234">
        <f>'[3]T1-TIEN'!P17</f>
        <v>0</v>
      </c>
      <c r="Q17" s="234">
        <f>'[3]T1-TIEN'!Q17</f>
        <v>132336</v>
      </c>
      <c r="R17" s="234">
        <f>'[3]T1-TIEN'!R17</f>
        <v>170703</v>
      </c>
      <c r="S17" s="230">
        <f>SUM(M17:R17)</f>
        <v>9644456</v>
      </c>
      <c r="T17" s="255">
        <f t="shared" si="4"/>
        <v>5.796022487833409</v>
      </c>
    </row>
    <row r="18" spans="1:20" ht="25.5" customHeight="1">
      <c r="A18" s="227" t="s">
        <v>33</v>
      </c>
      <c r="B18" s="228" t="s">
        <v>203</v>
      </c>
      <c r="C18" s="229">
        <f t="shared" si="0"/>
        <v>375995081</v>
      </c>
      <c r="D18" s="229">
        <f>D19+D28+D33+D39+D44+D51+D57+D62</f>
        <v>262879345</v>
      </c>
      <c r="E18" s="229">
        <f>E19+E28+E33+E39+E44+E51+E57+E62</f>
        <v>113115736</v>
      </c>
      <c r="F18" s="229">
        <f>F19+F28+F33+F39+F44+F51+F57+F62</f>
        <v>7026869</v>
      </c>
      <c r="G18" s="229">
        <f>G19+G28+G33+G39+G44+G51+G57+G62</f>
        <v>151486185</v>
      </c>
      <c r="H18" s="229">
        <f t="shared" si="2"/>
        <v>368968212</v>
      </c>
      <c r="I18" s="229">
        <f t="shared" si="5"/>
        <v>354653791</v>
      </c>
      <c r="J18" s="229">
        <f>J19+J28+J33+J39+J44+J51+J57+J62</f>
        <v>32452792</v>
      </c>
      <c r="K18" s="229">
        <f>K19+K28+K33+K39+K44+K51+K57+K62</f>
        <v>6484684</v>
      </c>
      <c r="L18" s="229">
        <f>L19+L28+L33+L39+L44+L51+L57+L62</f>
        <v>4800</v>
      </c>
      <c r="M18" s="229">
        <f>M19+M28+M33+M39+M44+M51+M57+M62</f>
        <v>289789946</v>
      </c>
      <c r="N18" s="229">
        <f>N19+N28+N33+N39+N44+N51+N57+N62</f>
        <v>11652803</v>
      </c>
      <c r="O18" s="229">
        <f>O19+O28+O33+O39+O44+O51+O57+O62</f>
        <v>92692</v>
      </c>
      <c r="P18" s="229">
        <f>P19+P28+P33+P39+P44+P51+P57+P62</f>
        <v>652000</v>
      </c>
      <c r="Q18" s="229">
        <f>Q19+Q28+Q33+Q39+Q44+Q51+Q57+Q62</f>
        <v>13524074</v>
      </c>
      <c r="R18" s="229">
        <f>R19+R28+R33+R39+R44+R51+R57+R62</f>
        <v>14314421</v>
      </c>
      <c r="S18" s="230">
        <f>SUM(M18:R18)</f>
        <v>330025936</v>
      </c>
      <c r="T18" s="255">
        <f t="shared" si="4"/>
        <v>10.980363664010573</v>
      </c>
    </row>
    <row r="19" spans="1:20" ht="25.5" customHeight="1">
      <c r="A19" s="227" t="s">
        <v>39</v>
      </c>
      <c r="B19" s="228" t="s">
        <v>204</v>
      </c>
      <c r="C19" s="229">
        <f t="shared" si="0"/>
        <v>50218881</v>
      </c>
      <c r="D19" s="229">
        <f>SUM(D20:D27)</f>
        <v>35270136</v>
      </c>
      <c r="E19" s="229">
        <f>SUM(E20:E27)</f>
        <v>14948745</v>
      </c>
      <c r="F19" s="229">
        <f>SUM(F20:F27)</f>
        <v>0</v>
      </c>
      <c r="G19" s="229">
        <f>SUM(G20:G27)</f>
        <v>151486185</v>
      </c>
      <c r="H19" s="229">
        <f t="shared" si="2"/>
        <v>50218881</v>
      </c>
      <c r="I19" s="229">
        <f t="shared" si="5"/>
        <v>47198150</v>
      </c>
      <c r="J19" s="229">
        <f aca="true" t="shared" si="6" ref="J19:S19">SUM(J20:J27)</f>
        <v>5412276</v>
      </c>
      <c r="K19" s="229">
        <f t="shared" si="6"/>
        <v>1706892</v>
      </c>
      <c r="L19" s="229">
        <f t="shared" si="6"/>
        <v>0</v>
      </c>
      <c r="M19" s="229">
        <f t="shared" si="6"/>
        <v>35693583</v>
      </c>
      <c r="N19" s="229">
        <f t="shared" si="6"/>
        <v>4382113</v>
      </c>
      <c r="O19" s="229">
        <f t="shared" si="6"/>
        <v>0</v>
      </c>
      <c r="P19" s="229">
        <f t="shared" si="6"/>
        <v>0</v>
      </c>
      <c r="Q19" s="229">
        <f t="shared" si="6"/>
        <v>3286</v>
      </c>
      <c r="R19" s="229">
        <f t="shared" si="6"/>
        <v>3020731</v>
      </c>
      <c r="S19" s="229">
        <f t="shared" si="6"/>
        <v>43099713</v>
      </c>
      <c r="T19" s="255">
        <f t="shared" si="4"/>
        <v>15.083574250261927</v>
      </c>
    </row>
    <row r="20" spans="1:20" ht="25.5" customHeight="1">
      <c r="A20" s="232" t="s">
        <v>41</v>
      </c>
      <c r="B20" s="233" t="s">
        <v>205</v>
      </c>
      <c r="C20" s="229">
        <f t="shared" si="0"/>
        <v>630809</v>
      </c>
      <c r="D20" s="234">
        <f>'[3]T10-TIEN'!D22</f>
        <v>1</v>
      </c>
      <c r="E20" s="234">
        <f>'[3]T10-TIEN'!E22+'[3]T11-TIEN'!E20+'[3]T12-TIEN'!E20+'[3]T1-TIEN'!E20</f>
        <v>630808</v>
      </c>
      <c r="F20" s="234">
        <f>'[3]T10-TIEN'!F22+'[3]T11-TIEN'!F20+'[3]T12-TIEN'!F20+'[3]T1-TIEN'!F20</f>
        <v>0</v>
      </c>
      <c r="G20" s="234">
        <f>'[3]T10-TIEN'!G22+'[3]T11-TIEN'!G20+'[3]T12-TIEN'!G20+'[3]T1-TIEN'!G20</f>
        <v>0</v>
      </c>
      <c r="H20" s="229">
        <f t="shared" si="2"/>
        <v>630809</v>
      </c>
      <c r="I20" s="229">
        <f t="shared" si="5"/>
        <v>630809</v>
      </c>
      <c r="J20" s="234">
        <f>'[3]T10-TIEN'!J22+'[3]T11-TIEN'!J20+'[3]T12-TIEN'!J20+'[3]T1-TIEN'!J20</f>
        <v>25536</v>
      </c>
      <c r="K20" s="234">
        <f>'[3]T10-TIEN'!K22+'[3]T11-TIEN'!K20+'[3]T12-TIEN'!K20+'[3]T1-TIEN'!K20</f>
        <v>0</v>
      </c>
      <c r="L20" s="234">
        <f>'[3]T10-TIEN'!L22+'[3]T11-TIEN'!L20+'[3]T12-TIEN'!L20+'[3]T1-TIEN'!L20</f>
        <v>0</v>
      </c>
      <c r="M20" s="234">
        <f>'[3]T1-TIEN'!M20</f>
        <v>605273</v>
      </c>
      <c r="N20" s="234">
        <f>'[3]T1-TIEN'!N20</f>
        <v>0</v>
      </c>
      <c r="O20" s="234">
        <f>'[3]T1-TIEN'!O20</f>
        <v>0</v>
      </c>
      <c r="P20" s="234">
        <f>'[3]T1-TIEN'!P20</f>
        <v>0</v>
      </c>
      <c r="Q20" s="234">
        <f>'[3]T1-TIEN'!Q20</f>
        <v>0</v>
      </c>
      <c r="R20" s="234">
        <f>'[3]T1-TIEN'!R20</f>
        <v>0</v>
      </c>
      <c r="S20" s="230">
        <f aca="true" t="shared" si="7" ref="S20:S32">R20+Q20+P20+O20+N20+M20</f>
        <v>605273</v>
      </c>
      <c r="T20" s="255">
        <f t="shared" si="4"/>
        <v>4.0481350139265615</v>
      </c>
    </row>
    <row r="21" spans="1:20" ht="25.5" customHeight="1">
      <c r="A21" s="232" t="s">
        <v>43</v>
      </c>
      <c r="B21" s="233" t="s">
        <v>206</v>
      </c>
      <c r="C21" s="229">
        <f t="shared" si="0"/>
        <v>13410146</v>
      </c>
      <c r="D21" s="249">
        <f>13064682-665413</f>
        <v>12399269</v>
      </c>
      <c r="E21" s="249">
        <f>'[3]T10-TIEN'!E23+'[3]T11-TIEN'!E21+'[3]T12-TIEN'!E21+'[3]T1-TIEN'!E21-1032348+665413</f>
        <v>1010877</v>
      </c>
      <c r="F21" s="234">
        <f>'[3]T10-TIEN'!F23+'[3]T11-TIEN'!F21+'[3]T12-TIEN'!F21+'[3]T1-TIEN'!F21</f>
        <v>0</v>
      </c>
      <c r="G21" s="234">
        <f>'[3]T10-TIEN'!G23+'[3]T11-TIEN'!G21+'[3]T12-TIEN'!G21+'[3]T1-TIEN'!G21</f>
        <v>0</v>
      </c>
      <c r="H21" s="229">
        <f t="shared" si="2"/>
        <v>13410146</v>
      </c>
      <c r="I21" s="229">
        <f t="shared" si="5"/>
        <v>11975506</v>
      </c>
      <c r="J21" s="234">
        <f>'[3]T10-TIEN'!J23+'[3]T11-TIEN'!J21+'[3]T12-TIEN'!J21+'[3]T1-TIEN'!J21</f>
        <v>3072608</v>
      </c>
      <c r="K21" s="234">
        <f>'[3]T10-TIEN'!K23+'[3]T11-TIEN'!K21+'[3]T12-TIEN'!K21+'[3]T1-TIEN'!K21</f>
        <v>1531880</v>
      </c>
      <c r="L21" s="234">
        <f>'[3]T10-TIEN'!L23+'[3]T11-TIEN'!L21+'[3]T12-TIEN'!L21+'[3]T1-TIEN'!L21</f>
        <v>0</v>
      </c>
      <c r="M21" s="234">
        <f>'[3]T1-TIEN'!M21</f>
        <v>7371018</v>
      </c>
      <c r="N21" s="234">
        <f>'[3]T1-TIEN'!N21</f>
        <v>0</v>
      </c>
      <c r="O21" s="234">
        <f>'[3]T1-TIEN'!O21</f>
        <v>0</v>
      </c>
      <c r="P21" s="234">
        <f>'[3]T1-TIEN'!P21</f>
        <v>0</v>
      </c>
      <c r="Q21" s="234">
        <f>'[3]T1-TIEN'!Q21</f>
        <v>0</v>
      </c>
      <c r="R21" s="234">
        <f>'[3]T1-TIEN'!R21</f>
        <v>1434640</v>
      </c>
      <c r="S21" s="230">
        <f t="shared" si="7"/>
        <v>8805658</v>
      </c>
      <c r="T21" s="255">
        <f t="shared" si="4"/>
        <v>38.44921458851091</v>
      </c>
    </row>
    <row r="22" spans="1:20" ht="25.5" customHeight="1">
      <c r="A22" s="232" t="s">
        <v>45</v>
      </c>
      <c r="B22" s="233" t="s">
        <v>207</v>
      </c>
      <c r="C22" s="229">
        <f t="shared" si="0"/>
        <v>17060164</v>
      </c>
      <c r="D22" s="249">
        <f>10403877+830227</f>
        <v>11234104</v>
      </c>
      <c r="E22" s="234">
        <f>5548027+'[3]T1-TIEN'!E22</f>
        <v>5826060</v>
      </c>
      <c r="F22" s="234">
        <f>'[3]T12-TIEN'!F22+'[3]T1-TIEN'!F22</f>
        <v>0</v>
      </c>
      <c r="G22" s="234">
        <f>'[3]T12-TIEN'!G22+'[3]T1-TIEN'!G22</f>
        <v>0</v>
      </c>
      <c r="H22" s="229">
        <f t="shared" si="2"/>
        <v>17060164</v>
      </c>
      <c r="I22" s="229">
        <f t="shared" si="5"/>
        <v>16926175</v>
      </c>
      <c r="J22" s="234">
        <f>'[3]T12-TIEN'!J22+'[3]T1-TIEN'!J22</f>
        <v>197285</v>
      </c>
      <c r="K22" s="234">
        <f>'[3]T12-TIEN'!K22+'[3]T1-TIEN'!K22</f>
        <v>10023</v>
      </c>
      <c r="L22" s="234">
        <f>'[3]T12-TIEN'!L22+'[3]T1-TIEN'!L22</f>
        <v>0</v>
      </c>
      <c r="M22" s="234">
        <f>'[3]T1-TIEN'!M22</f>
        <v>12544604</v>
      </c>
      <c r="N22" s="234">
        <f>'[3]T1-TIEN'!N22</f>
        <v>4174263</v>
      </c>
      <c r="O22" s="234">
        <f>'[3]T1-TIEN'!O22</f>
        <v>0</v>
      </c>
      <c r="P22" s="234">
        <f>'[3]T1-TIEN'!P22</f>
        <v>0</v>
      </c>
      <c r="Q22" s="234">
        <f>'[3]T1-TIEN'!Q22</f>
        <v>0</v>
      </c>
      <c r="R22" s="234">
        <f>'[3]T1-TIEN'!R22</f>
        <v>133989</v>
      </c>
      <c r="S22" s="230">
        <f t="shared" si="7"/>
        <v>16852856</v>
      </c>
      <c r="T22" s="255">
        <f t="shared" si="4"/>
        <v>1.2247776003733861</v>
      </c>
    </row>
    <row r="23" spans="1:20" ht="25.5" customHeight="1">
      <c r="A23" s="232" t="s">
        <v>47</v>
      </c>
      <c r="B23" s="233" t="s">
        <v>208</v>
      </c>
      <c r="C23" s="229">
        <f t="shared" si="0"/>
        <v>5010114</v>
      </c>
      <c r="D23" s="234">
        <v>4088229</v>
      </c>
      <c r="E23" s="234">
        <f>755619+'[3]T1-TIEN'!E23</f>
        <v>921885</v>
      </c>
      <c r="F23" s="234">
        <f>'[3]T12-TIEN'!F23+'[3]T1-TIEN'!F23</f>
        <v>0</v>
      </c>
      <c r="G23" s="234">
        <f>'[3]T12-TIEN'!G23+'[3]T1-TIEN'!G23</f>
        <v>0</v>
      </c>
      <c r="H23" s="229">
        <f t="shared" si="2"/>
        <v>5010114</v>
      </c>
      <c r="I23" s="229">
        <f t="shared" si="5"/>
        <v>4077537</v>
      </c>
      <c r="J23" s="234">
        <f>'[3]T12-TIEN'!J23+'[3]T1-TIEN'!J23</f>
        <v>410871</v>
      </c>
      <c r="K23" s="234">
        <f>'[3]T12-TIEN'!K23+'[3]T1-TIEN'!K23</f>
        <v>0</v>
      </c>
      <c r="L23" s="234">
        <f>'[3]T12-TIEN'!L23+'[3]T1-TIEN'!L23</f>
        <v>0</v>
      </c>
      <c r="M23" s="234">
        <f>'[3]T1-TIEN'!M23</f>
        <v>3666666</v>
      </c>
      <c r="N23" s="234">
        <f>'[3]T1-TIEN'!N23</f>
        <v>0</v>
      </c>
      <c r="O23" s="234">
        <f>'[3]T1-TIEN'!O23</f>
        <v>0</v>
      </c>
      <c r="P23" s="234">
        <f>'[3]T1-TIEN'!P23</f>
        <v>0</v>
      </c>
      <c r="Q23" s="234">
        <f>'[3]T1-TIEN'!Q23</f>
        <v>0</v>
      </c>
      <c r="R23" s="234">
        <f>'[3]T1-TIEN'!R23</f>
        <v>932577</v>
      </c>
      <c r="S23" s="230">
        <f t="shared" si="7"/>
        <v>4599243</v>
      </c>
      <c r="T23" s="255">
        <f t="shared" si="4"/>
        <v>10.076450563170855</v>
      </c>
    </row>
    <row r="24" spans="1:20" ht="25.5" customHeight="1">
      <c r="A24" s="236" t="s">
        <v>49</v>
      </c>
      <c r="B24" s="245" t="s">
        <v>209</v>
      </c>
      <c r="C24" s="240">
        <f t="shared" si="0"/>
        <v>28998</v>
      </c>
      <c r="D24" s="239">
        <v>0</v>
      </c>
      <c r="E24" s="239">
        <v>28998</v>
      </c>
      <c r="F24" s="239">
        <f>'[3]T10-TIEN'!F24+'[3]T11-TIEN'!F22</f>
        <v>0</v>
      </c>
      <c r="G24" s="239">
        <f>'[3]T10-TIEN'!G24+'[3]T11-TIEN'!G22</f>
        <v>0</v>
      </c>
      <c r="H24" s="240">
        <f t="shared" si="2"/>
        <v>28998</v>
      </c>
      <c r="I24" s="240">
        <f t="shared" si="5"/>
        <v>28998</v>
      </c>
      <c r="J24" s="239">
        <f>'[3]T10-TIEN'!J24+'[3]T11-TIEN'!J22</f>
        <v>28998</v>
      </c>
      <c r="K24" s="239">
        <f>'[3]T10-TIEN'!K24+'[3]T11-TIEN'!K22</f>
        <v>0</v>
      </c>
      <c r="L24" s="239">
        <f>'[3]T10-TIEN'!L24+'[3]T11-TIEN'!L22</f>
        <v>0</v>
      </c>
      <c r="M24" s="239">
        <v>0</v>
      </c>
      <c r="N24" s="239">
        <v>0</v>
      </c>
      <c r="O24" s="239">
        <f>'[3]T11-TIEN'!O22</f>
        <v>0</v>
      </c>
      <c r="P24" s="239">
        <f>'[3]T11-TIEN'!P22</f>
        <v>0</v>
      </c>
      <c r="Q24" s="239">
        <f>'[3]T11-TIEN'!Q22</f>
        <v>0</v>
      </c>
      <c r="R24" s="239">
        <v>0</v>
      </c>
      <c r="S24" s="241">
        <f>R24+Q24+P24+O24+N24+M24</f>
        <v>0</v>
      </c>
      <c r="T24" s="256">
        <f t="shared" si="4"/>
        <v>100</v>
      </c>
    </row>
    <row r="25" spans="1:20" ht="25.5" customHeight="1">
      <c r="A25" s="236" t="s">
        <v>51</v>
      </c>
      <c r="B25" s="245" t="s">
        <v>210</v>
      </c>
      <c r="C25" s="240">
        <f t="shared" si="0"/>
        <v>569200</v>
      </c>
      <c r="D25" s="239">
        <v>0</v>
      </c>
      <c r="E25" s="239">
        <v>569200</v>
      </c>
      <c r="F25" s="239">
        <f>'[3]T10-TIEN'!F25+'[3]T11-TIEN'!F23</f>
        <v>0</v>
      </c>
      <c r="G25" s="239">
        <f>'[3]T10-TIEN'!G25+'[3]T11-TIEN'!G23</f>
        <v>0</v>
      </c>
      <c r="H25" s="240">
        <f t="shared" si="2"/>
        <v>569200</v>
      </c>
      <c r="I25" s="240">
        <f t="shared" si="5"/>
        <v>569200</v>
      </c>
      <c r="J25" s="239">
        <f>'[3]T10-TIEN'!J25+'[3]T11-TIEN'!J23</f>
        <v>494200</v>
      </c>
      <c r="K25" s="239">
        <f>'[3]T10-TIEN'!K25+'[3]T11-TIEN'!K23</f>
        <v>75000</v>
      </c>
      <c r="L25" s="239">
        <f>'[3]T10-TIEN'!L25+'[3]T11-TIEN'!L23</f>
        <v>0</v>
      </c>
      <c r="M25" s="239">
        <v>0</v>
      </c>
      <c r="N25" s="239">
        <v>0</v>
      </c>
      <c r="O25" s="239">
        <f>'[3]T11-TIEN'!O23</f>
        <v>0</v>
      </c>
      <c r="P25" s="239">
        <f>'[3]T11-TIEN'!P23</f>
        <v>0</v>
      </c>
      <c r="Q25" s="239">
        <f>'[3]T11-TIEN'!Q23</f>
        <v>0</v>
      </c>
      <c r="R25" s="239">
        <v>0</v>
      </c>
      <c r="S25" s="241">
        <f t="shared" si="7"/>
        <v>0</v>
      </c>
      <c r="T25" s="256">
        <f t="shared" si="4"/>
        <v>100</v>
      </c>
    </row>
    <row r="26" spans="1:20" ht="25.5" customHeight="1">
      <c r="A26" s="232" t="s">
        <v>53</v>
      </c>
      <c r="B26" s="233" t="s">
        <v>211</v>
      </c>
      <c r="C26" s="229">
        <f>IF((D26+E26)=(F26+H26),(D26+E26),"SAI")</f>
        <v>9730339</v>
      </c>
      <c r="D26" s="249">
        <v>4506008</v>
      </c>
      <c r="E26" s="234">
        <f>'[3]T10-TIEN'!E26+'[3]T11-TIEN'!E24+'[3]T12-TIEN'!E24+'[3]T1-TIEN'!E24+366935</f>
        <v>5224331</v>
      </c>
      <c r="F26" s="234">
        <f>'[3]T10-TIEN'!F26+'[3]T11-TIEN'!F24+'[3]T12-TIEN'!F24+'[3]T1-TIEN'!F24</f>
        <v>0</v>
      </c>
      <c r="G26" s="234">
        <f>'[3]T10-TIEN'!G26+'[3]T11-TIEN'!G24+'[3]T12-TIEN'!G24+'[3]T1-TIEN'!G24</f>
        <v>151486185</v>
      </c>
      <c r="H26" s="229">
        <f t="shared" si="2"/>
        <v>9730339</v>
      </c>
      <c r="I26" s="229">
        <f t="shared" si="5"/>
        <v>9276687</v>
      </c>
      <c r="J26" s="234">
        <f>'[3]T10-TIEN'!J26+'[3]T11-TIEN'!J24+'[3]T12-TIEN'!J24+'[3]T1-TIEN'!J24</f>
        <v>381889</v>
      </c>
      <c r="K26" s="234">
        <f>'[3]T10-TIEN'!K26+'[3]T11-TIEN'!K24+'[3]T12-TIEN'!K24+'[3]T1-TIEN'!K24</f>
        <v>89989</v>
      </c>
      <c r="L26" s="234">
        <f>'[3]T10-TIEN'!L26+'[3]T11-TIEN'!L24+'[3]T12-TIEN'!L24+'[3]T1-TIEN'!L24</f>
        <v>0</v>
      </c>
      <c r="M26" s="234">
        <f>'[3]T1-TIEN'!M24</f>
        <v>8801523</v>
      </c>
      <c r="N26" s="234">
        <f>'[3]T1-TIEN'!N24</f>
        <v>0</v>
      </c>
      <c r="O26" s="234">
        <f>'[3]T1-TIEN'!O24</f>
        <v>0</v>
      </c>
      <c r="P26" s="234">
        <f>'[3]T1-TIEN'!P24</f>
        <v>0</v>
      </c>
      <c r="Q26" s="234">
        <f>'[3]T1-TIEN'!Q24</f>
        <v>3286</v>
      </c>
      <c r="R26" s="234">
        <f>'[3]T1-TIEN'!R24</f>
        <v>453652</v>
      </c>
      <c r="S26" s="230">
        <f t="shared" si="7"/>
        <v>9258461</v>
      </c>
      <c r="T26" s="255">
        <f t="shared" si="4"/>
        <v>5.086708218138653</v>
      </c>
    </row>
    <row r="27" spans="1:20" ht="25.5" customHeight="1">
      <c r="A27" s="232" t="s">
        <v>122</v>
      </c>
      <c r="B27" s="233" t="s">
        <v>212</v>
      </c>
      <c r="C27" s="229">
        <f aca="true" t="shared" si="8" ref="C27:C66">IF((D27+E27)=(F27+H27),(D27+E27),"SAI")</f>
        <v>3779111</v>
      </c>
      <c r="D27" s="249">
        <f>3207339-164814</f>
        <v>3042525</v>
      </c>
      <c r="E27" s="234">
        <f>359472+'[3]T1-TIEN'!E25</f>
        <v>736586</v>
      </c>
      <c r="F27" s="234">
        <f>'[3]T10-TIEN'!F27+'[3]T11-TIEN'!F25+'[3]T12-TIEN'!F25+'[3]T1-TIEN'!F25</f>
        <v>0</v>
      </c>
      <c r="G27" s="234">
        <f>'[3]T10-TIEN'!G27+'[3]T11-TIEN'!G25+'[3]T12-TIEN'!G25+'[3]T1-TIEN'!G25</f>
        <v>0</v>
      </c>
      <c r="H27" s="229">
        <f t="shared" si="2"/>
        <v>3779111</v>
      </c>
      <c r="I27" s="229">
        <f t="shared" si="5"/>
        <v>3713238</v>
      </c>
      <c r="J27" s="234">
        <f>'[3]T10-TIEN'!J27+'[3]T11-TIEN'!J25+'[3]T12-TIEN'!J25+'[3]T1-TIEN'!J25</f>
        <v>800889</v>
      </c>
      <c r="K27" s="234">
        <f>'[3]T10-TIEN'!K27+'[3]T11-TIEN'!K25+'[3]T12-TIEN'!K25+'[3]T1-TIEN'!K25</f>
        <v>0</v>
      </c>
      <c r="L27" s="234">
        <f>'[3]T10-TIEN'!L27+'[3]T11-TIEN'!L25+'[3]T12-TIEN'!L25+'[3]T1-TIEN'!L25</f>
        <v>0</v>
      </c>
      <c r="M27" s="234">
        <f>'[3]T1-TIEN'!M25</f>
        <v>2704499</v>
      </c>
      <c r="N27" s="234">
        <f>'[3]T1-TIEN'!N25</f>
        <v>207850</v>
      </c>
      <c r="O27" s="234">
        <f>'[3]T1-TIEN'!O25</f>
        <v>0</v>
      </c>
      <c r="P27" s="234">
        <f>'[3]T1-TIEN'!P25</f>
        <v>0</v>
      </c>
      <c r="Q27" s="234">
        <f>'[3]T1-TIEN'!Q25</f>
        <v>0</v>
      </c>
      <c r="R27" s="234">
        <f>'[3]T1-TIEN'!R25</f>
        <v>65873</v>
      </c>
      <c r="S27" s="230">
        <f t="shared" si="7"/>
        <v>2978222</v>
      </c>
      <c r="T27" s="255">
        <f t="shared" si="4"/>
        <v>21.568480124355077</v>
      </c>
    </row>
    <row r="28" spans="1:20" ht="25.5" customHeight="1">
      <c r="A28" s="227" t="s">
        <v>55</v>
      </c>
      <c r="B28" s="228" t="s">
        <v>213</v>
      </c>
      <c r="C28" s="229">
        <f t="shared" si="8"/>
        <v>68540024</v>
      </c>
      <c r="D28" s="229">
        <f>SUM(D29:D32)</f>
        <v>57194408</v>
      </c>
      <c r="E28" s="229">
        <f>SUM(E29:E32)</f>
        <v>11345616</v>
      </c>
      <c r="F28" s="229">
        <f>SUM(F29:F32)</f>
        <v>3797260</v>
      </c>
      <c r="G28" s="229">
        <f>SUM(G29:G32)</f>
        <v>0</v>
      </c>
      <c r="H28" s="229">
        <f t="shared" si="2"/>
        <v>64742764</v>
      </c>
      <c r="I28" s="229">
        <f aca="true" t="shared" si="9" ref="I28:S28">SUM(I29:I32)</f>
        <v>64499872</v>
      </c>
      <c r="J28" s="229">
        <f t="shared" si="9"/>
        <v>2483487</v>
      </c>
      <c r="K28" s="229">
        <f t="shared" si="9"/>
        <v>210048</v>
      </c>
      <c r="L28" s="229">
        <f t="shared" si="9"/>
        <v>4800</v>
      </c>
      <c r="M28" s="229">
        <f t="shared" si="9"/>
        <v>60139105</v>
      </c>
      <c r="N28" s="229">
        <f t="shared" si="9"/>
        <v>366000</v>
      </c>
      <c r="O28" s="229">
        <f t="shared" si="9"/>
        <v>92692</v>
      </c>
      <c r="P28" s="229">
        <f t="shared" si="9"/>
        <v>0</v>
      </c>
      <c r="Q28" s="229">
        <f t="shared" si="9"/>
        <v>1203740</v>
      </c>
      <c r="R28" s="229">
        <f t="shared" si="9"/>
        <v>242892</v>
      </c>
      <c r="S28" s="229">
        <f t="shared" si="9"/>
        <v>62044429</v>
      </c>
      <c r="T28" s="255">
        <f t="shared" si="4"/>
        <v>4.183473418365854</v>
      </c>
    </row>
    <row r="29" spans="1:20" ht="25.5" customHeight="1">
      <c r="A29" s="232" t="s">
        <v>74</v>
      </c>
      <c r="B29" s="233" t="s">
        <v>214</v>
      </c>
      <c r="C29" s="229">
        <f t="shared" si="8"/>
        <v>30519985</v>
      </c>
      <c r="D29" s="234">
        <f>'[3]T10-TIEN'!D29</f>
        <v>25301246</v>
      </c>
      <c r="E29" s="249">
        <f>'[3]T10-TIEN'!E29+'[3]T11-TIEN'!E27+'[3]T12-TIEN'!E27+'[3]T1-TIEN'!E27+299250</f>
        <v>5218739</v>
      </c>
      <c r="F29" s="234">
        <f>'[3]T10-TIEN'!F29+'[3]T11-TIEN'!F27+'[3]T12-TIEN'!F27+'[3]T1-TIEN'!F27</f>
        <v>3786701</v>
      </c>
      <c r="G29" s="234">
        <f>'[3]T10-TIEN'!G29+'[3]T11-TIEN'!G27+'[3]T12-TIEN'!G27+'[3]T1-TIEN'!G27</f>
        <v>0</v>
      </c>
      <c r="H29" s="229">
        <f t="shared" si="2"/>
        <v>26733284</v>
      </c>
      <c r="I29" s="229">
        <f t="shared" si="5"/>
        <v>26664136</v>
      </c>
      <c r="J29" s="234">
        <f>'[3]T10-TIEN'!J29+'[3]T11-TIEN'!J27+'[3]T12-TIEN'!J27+'[3]T1-TIEN'!J27</f>
        <v>91221</v>
      </c>
      <c r="K29" s="234">
        <f>'[3]T10-TIEN'!K29+'[3]T11-TIEN'!K27+'[3]T12-TIEN'!K27+'[3]T1-TIEN'!K27</f>
        <v>0</v>
      </c>
      <c r="L29" s="234">
        <f>'[3]T10-TIEN'!L29+'[3]T11-TIEN'!L27+'[3]T12-TIEN'!L27+'[3]T1-TIEN'!L27</f>
        <v>4800</v>
      </c>
      <c r="M29" s="234">
        <f>'[3]T1-TIEN'!M27</f>
        <v>25872563</v>
      </c>
      <c r="N29" s="234">
        <f>'[3]T1-TIEN'!N27</f>
        <v>366000</v>
      </c>
      <c r="O29" s="234">
        <f>'[3]T1-TIEN'!O27</f>
        <v>0</v>
      </c>
      <c r="P29" s="234">
        <f>'[3]T1-TIEN'!P27</f>
        <v>0</v>
      </c>
      <c r="Q29" s="234">
        <f>'[3]T1-TIEN'!Q27</f>
        <v>329552</v>
      </c>
      <c r="R29" s="234">
        <f>'[3]T1-TIEN'!R27</f>
        <v>69148</v>
      </c>
      <c r="S29" s="230">
        <f>R29+Q29+P29+O29+N29+M29</f>
        <v>26637263</v>
      </c>
      <c r="T29" s="255">
        <f t="shared" si="4"/>
        <v>0.3601129247165556</v>
      </c>
    </row>
    <row r="30" spans="1:20" ht="25.5" customHeight="1">
      <c r="A30" s="232" t="s">
        <v>76</v>
      </c>
      <c r="B30" s="243" t="s">
        <v>215</v>
      </c>
      <c r="C30" s="229">
        <f t="shared" si="8"/>
        <v>15634692</v>
      </c>
      <c r="D30" s="234">
        <f>'[3]T10-TIEN'!D30</f>
        <v>15015659</v>
      </c>
      <c r="E30" s="234">
        <f>'[3]T10-TIEN'!E30+'[3]T11-TIEN'!E28+'[3]T12-TIEN'!E28+'[3]T1-TIEN'!E28</f>
        <v>619033</v>
      </c>
      <c r="F30" s="234">
        <f>'[3]T10-TIEN'!F30+'[3]T11-TIEN'!F28+'[3]T12-TIEN'!F28+'[3]T1-TIEN'!F28</f>
        <v>10559</v>
      </c>
      <c r="G30" s="234">
        <f>'[3]T10-TIEN'!G30+'[3]T11-TIEN'!G28+'[3]T12-TIEN'!G28+'[3]T1-TIEN'!G28</f>
        <v>0</v>
      </c>
      <c r="H30" s="229">
        <f t="shared" si="2"/>
        <v>15624133</v>
      </c>
      <c r="I30" s="229">
        <f t="shared" si="5"/>
        <v>15478556</v>
      </c>
      <c r="J30" s="234">
        <f>'[3]T10-TIEN'!J30+'[3]T11-TIEN'!J28+'[3]T12-TIEN'!J28+'[3]T1-TIEN'!J28</f>
        <v>360571</v>
      </c>
      <c r="K30" s="234">
        <f>'[3]T10-TIEN'!K30+'[3]T11-TIEN'!K28+'[3]T12-TIEN'!K28+'[3]T1-TIEN'!K28</f>
        <v>0</v>
      </c>
      <c r="L30" s="234">
        <f>'[3]T10-TIEN'!L30+'[3]T11-TIEN'!L28+'[3]T12-TIEN'!L28+'[3]T1-TIEN'!L28</f>
        <v>0</v>
      </c>
      <c r="M30" s="234">
        <f>'[3]T1-TIEN'!M28</f>
        <v>15099595</v>
      </c>
      <c r="N30" s="234">
        <f>'[3]T1-TIEN'!N28</f>
        <v>0</v>
      </c>
      <c r="O30" s="234">
        <f>'[3]T1-TIEN'!O28</f>
        <v>18192</v>
      </c>
      <c r="P30" s="234">
        <f>'[3]T1-TIEN'!P28</f>
        <v>0</v>
      </c>
      <c r="Q30" s="234">
        <f>'[3]T1-TIEN'!Q28</f>
        <v>198</v>
      </c>
      <c r="R30" s="234">
        <f>'[3]T1-TIEN'!R28</f>
        <v>145577</v>
      </c>
      <c r="S30" s="230">
        <f t="shared" si="7"/>
        <v>15263562</v>
      </c>
      <c r="T30" s="255">
        <f t="shared" si="4"/>
        <v>2.3294873242697833</v>
      </c>
    </row>
    <row r="31" spans="1:20" ht="25.5" customHeight="1">
      <c r="A31" s="232" t="s">
        <v>216</v>
      </c>
      <c r="B31" s="233" t="s">
        <v>217</v>
      </c>
      <c r="C31" s="229">
        <f t="shared" si="8"/>
        <v>15954917</v>
      </c>
      <c r="D31" s="234">
        <v>14097353</v>
      </c>
      <c r="E31" s="249">
        <f>1731444+'[3]T1-TIEN'!E29-303711+4461</f>
        <v>1857564</v>
      </c>
      <c r="F31" s="234">
        <f>'[3]T10-TIEN'!F31+'[3]T11-TIEN'!F29+'[3]T12-TIEN'!F29+'[3]T1-TIEN'!F29</f>
        <v>0</v>
      </c>
      <c r="G31" s="234">
        <f>'[3]T10-TIEN'!G31+'[3]T11-TIEN'!G29+'[3]T12-TIEN'!G29+'[3]T1-TIEN'!G29</f>
        <v>0</v>
      </c>
      <c r="H31" s="229">
        <f t="shared" si="2"/>
        <v>15954917</v>
      </c>
      <c r="I31" s="229">
        <f t="shared" si="5"/>
        <v>15926750</v>
      </c>
      <c r="J31" s="249">
        <f>362212+'[3]T1-TIEN'!J29</f>
        <v>593037</v>
      </c>
      <c r="K31" s="234">
        <f>'[3]T10-TIEN'!K31+'[3]T11-TIEN'!K29+'[3]T12-TIEN'!K29+'[3]T1-TIEN'!K29</f>
        <v>0</v>
      </c>
      <c r="L31" s="234">
        <f>'[3]T10-TIEN'!L31+'[3]T11-TIEN'!L29+'[3]T12-TIEN'!L29+'[3]T1-TIEN'!L29</f>
        <v>0</v>
      </c>
      <c r="M31" s="234">
        <f>'[3]T1-TIEN'!M29</f>
        <v>14399223</v>
      </c>
      <c r="N31" s="234">
        <f>'[3]T1-TIEN'!N29</f>
        <v>0</v>
      </c>
      <c r="O31" s="234">
        <f>'[3]T1-TIEN'!O29</f>
        <v>74500</v>
      </c>
      <c r="P31" s="234">
        <f>'[3]T1-TIEN'!P29</f>
        <v>0</v>
      </c>
      <c r="Q31" s="234">
        <f>'[3]T1-TIEN'!Q29</f>
        <v>859990</v>
      </c>
      <c r="R31" s="234">
        <f>'[3]T1-TIEN'!R29</f>
        <v>28167</v>
      </c>
      <c r="S31" s="230">
        <f t="shared" si="7"/>
        <v>15361880</v>
      </c>
      <c r="T31" s="255">
        <f t="shared" si="4"/>
        <v>3.723528026747453</v>
      </c>
    </row>
    <row r="32" spans="1:20" ht="25.5" customHeight="1">
      <c r="A32" s="232" t="s">
        <v>218</v>
      </c>
      <c r="B32" s="244" t="s">
        <v>219</v>
      </c>
      <c r="C32" s="229">
        <f t="shared" si="8"/>
        <v>6430430</v>
      </c>
      <c r="D32" s="234">
        <f>'[3]T10-TIEN'!D32</f>
        <v>2780150</v>
      </c>
      <c r="E32" s="234">
        <f>'[3]T10-TIEN'!E32+'[3]T11-TIEN'!E30+'[3]T12-TIEN'!E30+'[3]T1-TIEN'!E30</f>
        <v>3650280</v>
      </c>
      <c r="F32" s="234">
        <f>'[3]T10-TIEN'!F32+'[3]T11-TIEN'!F30+'[3]T12-TIEN'!F30+'[3]T1-TIEN'!F30</f>
        <v>0</v>
      </c>
      <c r="G32" s="234">
        <f>'[3]T10-TIEN'!G32+'[3]T11-TIEN'!G30+'[3]T12-TIEN'!G30+'[3]T1-TIEN'!G30</f>
        <v>0</v>
      </c>
      <c r="H32" s="229">
        <f t="shared" si="2"/>
        <v>6430430</v>
      </c>
      <c r="I32" s="229">
        <f t="shared" si="5"/>
        <v>6430430</v>
      </c>
      <c r="J32" s="234">
        <f>'[3]T10-TIEN'!J32+'[3]T11-TIEN'!J30+'[3]T12-TIEN'!J30+'[3]T1-TIEN'!J30</f>
        <v>1438658</v>
      </c>
      <c r="K32" s="234">
        <f>'[3]T10-TIEN'!K32+'[3]T11-TIEN'!K30+'[3]T12-TIEN'!K30+'[3]T1-TIEN'!K30</f>
        <v>210048</v>
      </c>
      <c r="L32" s="234">
        <f>'[3]T10-TIEN'!L32+'[3]T11-TIEN'!L30+'[3]T12-TIEN'!L30+'[3]T1-TIEN'!L30</f>
        <v>0</v>
      </c>
      <c r="M32" s="234">
        <f>'[3]T1-TIEN'!M30</f>
        <v>4767724</v>
      </c>
      <c r="N32" s="234">
        <f>'[3]T1-TIEN'!N30</f>
        <v>0</v>
      </c>
      <c r="O32" s="234">
        <f>'[3]T1-TIEN'!O30</f>
        <v>0</v>
      </c>
      <c r="P32" s="234">
        <f>'[3]T1-TIEN'!P30</f>
        <v>0</v>
      </c>
      <c r="Q32" s="234">
        <f>'[3]T1-TIEN'!Q30</f>
        <v>14000</v>
      </c>
      <c r="R32" s="234">
        <f>'[3]T1-TIEN'!R30</f>
        <v>0</v>
      </c>
      <c r="S32" s="230">
        <f t="shared" si="7"/>
        <v>4781724</v>
      </c>
      <c r="T32" s="255">
        <f t="shared" si="4"/>
        <v>25.639125221796988</v>
      </c>
    </row>
    <row r="33" spans="1:20" ht="25.5" customHeight="1">
      <c r="A33" s="227" t="s">
        <v>57</v>
      </c>
      <c r="B33" s="228" t="s">
        <v>220</v>
      </c>
      <c r="C33" s="229">
        <f t="shared" si="8"/>
        <v>27075970</v>
      </c>
      <c r="D33" s="229">
        <f aca="true" t="shared" si="10" ref="D33:S33">SUM(D34:D38)</f>
        <v>20984006</v>
      </c>
      <c r="E33" s="229">
        <f t="shared" si="10"/>
        <v>6091964</v>
      </c>
      <c r="F33" s="229">
        <f t="shared" si="10"/>
        <v>111585</v>
      </c>
      <c r="G33" s="229">
        <f t="shared" si="10"/>
        <v>0</v>
      </c>
      <c r="H33" s="229">
        <f t="shared" si="2"/>
        <v>26964385</v>
      </c>
      <c r="I33" s="229">
        <f t="shared" si="10"/>
        <v>25192429</v>
      </c>
      <c r="J33" s="229">
        <f t="shared" si="10"/>
        <v>1247620</v>
      </c>
      <c r="K33" s="229">
        <f t="shared" si="10"/>
        <v>616179</v>
      </c>
      <c r="L33" s="229">
        <f t="shared" si="10"/>
        <v>0</v>
      </c>
      <c r="M33" s="229">
        <f t="shared" si="10"/>
        <v>11174099</v>
      </c>
      <c r="N33" s="229">
        <f t="shared" si="10"/>
        <v>1327044</v>
      </c>
      <c r="O33" s="229">
        <f t="shared" si="10"/>
        <v>0</v>
      </c>
      <c r="P33" s="229">
        <f t="shared" si="10"/>
        <v>0</v>
      </c>
      <c r="Q33" s="229">
        <f t="shared" si="10"/>
        <v>10827487</v>
      </c>
      <c r="R33" s="229">
        <f t="shared" si="10"/>
        <v>1771956</v>
      </c>
      <c r="S33" s="229">
        <f t="shared" si="10"/>
        <v>25100586</v>
      </c>
      <c r="T33" s="255">
        <f t="shared" si="4"/>
        <v>7.3982504823175255</v>
      </c>
    </row>
    <row r="34" spans="1:20" ht="25.5" customHeight="1">
      <c r="A34" s="232" t="s">
        <v>77</v>
      </c>
      <c r="B34" s="233" t="s">
        <v>221</v>
      </c>
      <c r="C34" s="229">
        <f t="shared" si="8"/>
        <v>1126642</v>
      </c>
      <c r="D34" s="234">
        <v>384645</v>
      </c>
      <c r="E34" s="234">
        <f>439746+'[3]T12-TIEN'!E33+'[3]T1-TIEN'!E32</f>
        <v>741997</v>
      </c>
      <c r="F34" s="234">
        <f>'[3]T10-TIEN'!F35+'[3]T11-TIEN'!F33+'[3]T12-TIEN'!F33+'[3]T1-TIEN'!F32</f>
        <v>93500</v>
      </c>
      <c r="G34" s="234">
        <f>'[3]T10-TIEN'!G35+'[3]T11-TIEN'!G33+'[3]T12-TIEN'!G33+'[3]T1-TIEN'!G32</f>
        <v>0</v>
      </c>
      <c r="H34" s="229">
        <f t="shared" si="2"/>
        <v>1033142</v>
      </c>
      <c r="I34" s="229">
        <f>SUM(J34:Q34)</f>
        <v>1012198</v>
      </c>
      <c r="J34" s="234">
        <f>'[3]T10-TIEN'!J35+'[3]T11-TIEN'!J33+'[3]T12-TIEN'!J33+'[3]T1-TIEN'!J32</f>
        <v>41257</v>
      </c>
      <c r="K34" s="234">
        <f>'[3]T10-TIEN'!K35+'[3]T11-TIEN'!K33+'[3]T12-TIEN'!K33+'[3]T1-TIEN'!K32</f>
        <v>440</v>
      </c>
      <c r="L34" s="234">
        <f>'[3]T10-TIEN'!L35+'[3]T11-TIEN'!L33+'[3]T12-TIEN'!L33+'[3]T1-TIEN'!L32</f>
        <v>0</v>
      </c>
      <c r="M34" s="234">
        <f>'[3]T1-TIEN'!M32</f>
        <v>948567</v>
      </c>
      <c r="N34" s="234">
        <f>'[3]T1-TIEN'!N32</f>
        <v>0</v>
      </c>
      <c r="O34" s="234">
        <f>'[3]T1-TIEN'!O32</f>
        <v>0</v>
      </c>
      <c r="P34" s="234">
        <f>'[3]T1-TIEN'!P32</f>
        <v>0</v>
      </c>
      <c r="Q34" s="234">
        <f>'[3]T1-TIEN'!Q32</f>
        <v>21934</v>
      </c>
      <c r="R34" s="234">
        <f>'[3]T1-TIEN'!R32</f>
        <v>20944</v>
      </c>
      <c r="S34" s="230">
        <f>SUM(M34:R34)</f>
        <v>991445</v>
      </c>
      <c r="T34" s="255">
        <f t="shared" si="4"/>
        <v>4.119450937464805</v>
      </c>
    </row>
    <row r="35" spans="1:20" ht="25.5" customHeight="1">
      <c r="A35" s="232" t="s">
        <v>79</v>
      </c>
      <c r="B35" s="243" t="s">
        <v>222</v>
      </c>
      <c r="C35" s="229">
        <f t="shared" si="8"/>
        <v>7071744</v>
      </c>
      <c r="D35" s="234">
        <v>5867803</v>
      </c>
      <c r="E35" s="234">
        <f>771533+'[3]T12-TIEN'!E34+'[3]T1-TIEN'!E33</f>
        <v>1203941</v>
      </c>
      <c r="F35" s="234">
        <f>'[3]T10-TIEN'!F36+'[3]T11-TIEN'!F34+'[3]T12-TIEN'!F34+'[3]T1-TIEN'!F33</f>
        <v>11200</v>
      </c>
      <c r="G35" s="234">
        <f>'[3]T10-TIEN'!G36+'[3]T11-TIEN'!G34+'[3]T12-TIEN'!G34+'[3]T1-TIEN'!G33</f>
        <v>0</v>
      </c>
      <c r="H35" s="229">
        <f t="shared" si="2"/>
        <v>7060544</v>
      </c>
      <c r="I35" s="229">
        <f aca="true" t="shared" si="11" ref="I35:I43">SUM(J35:Q35)</f>
        <v>5539198</v>
      </c>
      <c r="J35" s="234">
        <f>'[3]T10-TIEN'!J36+'[3]T11-TIEN'!J34+'[3]T12-TIEN'!J34+'[3]T1-TIEN'!J33</f>
        <v>174935</v>
      </c>
      <c r="K35" s="234">
        <f>'[3]T10-TIEN'!K36+'[3]T11-TIEN'!K34+'[3]T12-TIEN'!K34+'[3]T1-TIEN'!K33</f>
        <v>583246</v>
      </c>
      <c r="L35" s="234">
        <f>'[3]T10-TIEN'!L36+'[3]T11-TIEN'!L34+'[3]T12-TIEN'!L34+'[3]T1-TIEN'!L33</f>
        <v>0</v>
      </c>
      <c r="M35" s="234">
        <f>'[3]T1-TIEN'!M33</f>
        <v>3468963</v>
      </c>
      <c r="N35" s="234">
        <f>'[3]T1-TIEN'!N33</f>
        <v>1312054</v>
      </c>
      <c r="O35" s="234">
        <f>'[3]T1-TIEN'!O33</f>
        <v>0</v>
      </c>
      <c r="P35" s="234">
        <f>'[3]T1-TIEN'!P33</f>
        <v>0</v>
      </c>
      <c r="Q35" s="234">
        <f>'[3]T1-TIEN'!Q33</f>
        <v>0</v>
      </c>
      <c r="R35" s="234">
        <f>'[3]T1-TIEN'!R33</f>
        <v>1521346</v>
      </c>
      <c r="S35" s="230">
        <f aca="true" t="shared" si="12" ref="S35:S43">SUM(M35:R35)</f>
        <v>6302363</v>
      </c>
      <c r="T35" s="255">
        <f t="shared" si="4"/>
        <v>13.68755910151614</v>
      </c>
    </row>
    <row r="36" spans="1:20" s="247" customFormat="1" ht="25.5" customHeight="1">
      <c r="A36" s="236" t="s">
        <v>81</v>
      </c>
      <c r="B36" s="248" t="s">
        <v>208</v>
      </c>
      <c r="C36" s="240">
        <f t="shared" si="8"/>
        <v>120194</v>
      </c>
      <c r="D36" s="239">
        <v>87630</v>
      </c>
      <c r="E36" s="239">
        <v>32564</v>
      </c>
      <c r="F36" s="239">
        <f>'[3]T10-TIEN'!F37+'[3]T11-TIEN'!F35</f>
        <v>0</v>
      </c>
      <c r="G36" s="239">
        <f>'[3]T10-TIEN'!G37+'[3]T11-TIEN'!G35</f>
        <v>0</v>
      </c>
      <c r="H36" s="240">
        <f t="shared" si="2"/>
        <v>120194</v>
      </c>
      <c r="I36" s="240">
        <f t="shared" si="11"/>
        <v>120194</v>
      </c>
      <c r="J36" s="239">
        <f>'[3]T10-TIEN'!J37+'[3]T11-TIEN'!J35</f>
        <v>87701</v>
      </c>
      <c r="K36" s="239">
        <f>'[3]T10-TIEN'!K37+'[3]T11-TIEN'!K35</f>
        <v>32493</v>
      </c>
      <c r="L36" s="239">
        <f>'[3]T10-TIEN'!L37+'[3]T11-TIEN'!L35</f>
        <v>0</v>
      </c>
      <c r="M36" s="239">
        <v>0</v>
      </c>
      <c r="N36" s="239">
        <v>0</v>
      </c>
      <c r="O36" s="239">
        <f>'[3]T11-TIEN'!O35</f>
        <v>0</v>
      </c>
      <c r="P36" s="239">
        <f>'[3]T11-TIEN'!P35</f>
        <v>0</v>
      </c>
      <c r="Q36" s="239">
        <v>0</v>
      </c>
      <c r="R36" s="239">
        <v>0</v>
      </c>
      <c r="S36" s="241">
        <f t="shared" si="12"/>
        <v>0</v>
      </c>
      <c r="T36" s="256">
        <f t="shared" si="4"/>
        <v>100</v>
      </c>
    </row>
    <row r="37" spans="1:20" ht="25.5" customHeight="1">
      <c r="A37" s="232" t="s">
        <v>224</v>
      </c>
      <c r="B37" s="243" t="s">
        <v>210</v>
      </c>
      <c r="C37" s="229">
        <f t="shared" si="8"/>
        <v>4625058</v>
      </c>
      <c r="D37" s="234">
        <v>2186214</v>
      </c>
      <c r="E37" s="234">
        <f>919236+'[3]T1-TIEN'!E34</f>
        <v>2438844</v>
      </c>
      <c r="F37" s="234">
        <f>'[3]T12-TIEN'!F35+'[3]T1-TIEN'!F34</f>
        <v>4685</v>
      </c>
      <c r="G37" s="234">
        <f>'[3]T12-TIEN'!G35+'[3]T1-TIEN'!G34</f>
        <v>0</v>
      </c>
      <c r="H37" s="229">
        <f t="shared" si="2"/>
        <v>4620373</v>
      </c>
      <c r="I37" s="229">
        <f t="shared" si="11"/>
        <v>4610831</v>
      </c>
      <c r="J37" s="234">
        <f>'[3]T12-TIEN'!J35+'[3]T1-TIEN'!J34</f>
        <v>39744</v>
      </c>
      <c r="K37" s="234">
        <f>'[3]T12-TIEN'!K35+'[3]T1-TIEN'!K34</f>
        <v>0</v>
      </c>
      <c r="L37" s="234">
        <f>'[3]T12-TIEN'!L35+'[3]T1-TIEN'!L34</f>
        <v>0</v>
      </c>
      <c r="M37" s="234">
        <f>'[3]T1-TIEN'!M34</f>
        <v>3471717</v>
      </c>
      <c r="N37" s="234">
        <f>'[3]T1-TIEN'!N34</f>
        <v>0</v>
      </c>
      <c r="O37" s="234">
        <f>'[3]T1-TIEN'!O34</f>
        <v>0</v>
      </c>
      <c r="P37" s="234">
        <f>'[3]T1-TIEN'!P34</f>
        <v>0</v>
      </c>
      <c r="Q37" s="234">
        <f>'[3]T1-TIEN'!Q34</f>
        <v>1099370</v>
      </c>
      <c r="R37" s="234">
        <f>'[3]T1-TIEN'!R34</f>
        <v>9542</v>
      </c>
      <c r="S37" s="230">
        <f t="shared" si="12"/>
        <v>4580629</v>
      </c>
      <c r="T37" s="255">
        <f t="shared" si="4"/>
        <v>0.8619704343967497</v>
      </c>
    </row>
    <row r="38" spans="1:20" ht="25.5" customHeight="1">
      <c r="A38" s="232" t="s">
        <v>225</v>
      </c>
      <c r="B38" s="233" t="s">
        <v>226</v>
      </c>
      <c r="C38" s="229">
        <f t="shared" si="8"/>
        <v>14132332</v>
      </c>
      <c r="D38" s="234">
        <v>12457714</v>
      </c>
      <c r="E38" s="234">
        <f>1593902+'[3]T12-TIEN'!E36+'[3]T1-TIEN'!E35</f>
        <v>1674618</v>
      </c>
      <c r="F38" s="234">
        <f>'[3]T10-TIEN'!F38+'[3]T11-TIEN'!F36+'[3]T12-TIEN'!F36+'[3]T1-TIEN'!F35</f>
        <v>2200</v>
      </c>
      <c r="G38" s="234">
        <f>'[3]T10-TIEN'!G38+'[3]T11-TIEN'!G36+'[3]T12-TIEN'!G36+'[3]T1-TIEN'!G35</f>
        <v>0</v>
      </c>
      <c r="H38" s="229">
        <f t="shared" si="2"/>
        <v>14130132</v>
      </c>
      <c r="I38" s="229">
        <f t="shared" si="11"/>
        <v>13910008</v>
      </c>
      <c r="J38" s="234">
        <f>'[3]T10-TIEN'!J38+'[3]T11-TIEN'!J36+'[3]T12-TIEN'!J36+'[3]T1-TIEN'!J35</f>
        <v>903983</v>
      </c>
      <c r="K38" s="234">
        <f>'[3]T10-TIEN'!K38+'[3]T11-TIEN'!K36+'[3]T12-TIEN'!K36+'[3]T1-TIEN'!K35</f>
        <v>0</v>
      </c>
      <c r="L38" s="234">
        <f>'[3]T10-TIEN'!L38+'[3]T11-TIEN'!L36+'[3]T12-TIEN'!L36+'[3]T1-TIEN'!L35</f>
        <v>0</v>
      </c>
      <c r="M38" s="234">
        <f>'[3]T1-TIEN'!M35</f>
        <v>3284852</v>
      </c>
      <c r="N38" s="234">
        <f>'[3]T1-TIEN'!N35</f>
        <v>14990</v>
      </c>
      <c r="O38" s="234">
        <f>'[3]T1-TIEN'!O35</f>
        <v>0</v>
      </c>
      <c r="P38" s="234">
        <f>'[3]T1-TIEN'!P35</f>
        <v>0</v>
      </c>
      <c r="Q38" s="234">
        <f>'[3]T1-TIEN'!Q35</f>
        <v>9706183</v>
      </c>
      <c r="R38" s="234">
        <f>'[3]T1-TIEN'!R35</f>
        <v>220124</v>
      </c>
      <c r="S38" s="230">
        <f t="shared" si="12"/>
        <v>13226149</v>
      </c>
      <c r="T38" s="255">
        <f t="shared" si="4"/>
        <v>6.498795687249066</v>
      </c>
    </row>
    <row r="39" spans="1:20" ht="25.5" customHeight="1">
      <c r="A39" s="227" t="s">
        <v>83</v>
      </c>
      <c r="B39" s="228" t="s">
        <v>227</v>
      </c>
      <c r="C39" s="229">
        <f t="shared" si="8"/>
        <v>28144203</v>
      </c>
      <c r="D39" s="229">
        <f>SUM(D40:D43)</f>
        <v>23526111</v>
      </c>
      <c r="E39" s="229">
        <f aca="true" t="shared" si="13" ref="E39:S39">SUM(E40:E43)</f>
        <v>4618092</v>
      </c>
      <c r="F39" s="229">
        <f t="shared" si="13"/>
        <v>0</v>
      </c>
      <c r="G39" s="229">
        <f t="shared" si="13"/>
        <v>0</v>
      </c>
      <c r="H39" s="229">
        <f t="shared" si="2"/>
        <v>28144203</v>
      </c>
      <c r="I39" s="229">
        <f t="shared" si="13"/>
        <v>27427037</v>
      </c>
      <c r="J39" s="229">
        <f t="shared" si="13"/>
        <v>869440</v>
      </c>
      <c r="K39" s="229">
        <f t="shared" si="13"/>
        <v>1118393</v>
      </c>
      <c r="L39" s="229">
        <f t="shared" si="13"/>
        <v>0</v>
      </c>
      <c r="M39" s="229">
        <f t="shared" si="13"/>
        <v>25300879</v>
      </c>
      <c r="N39" s="229">
        <f t="shared" si="13"/>
        <v>138325</v>
      </c>
      <c r="O39" s="229">
        <f t="shared" si="13"/>
        <v>0</v>
      </c>
      <c r="P39" s="229">
        <f t="shared" si="13"/>
        <v>0</v>
      </c>
      <c r="Q39" s="229">
        <f t="shared" si="13"/>
        <v>0</v>
      </c>
      <c r="R39" s="229">
        <f t="shared" si="13"/>
        <v>717166</v>
      </c>
      <c r="S39" s="229">
        <f t="shared" si="13"/>
        <v>26156370</v>
      </c>
      <c r="T39" s="255">
        <f t="shared" si="4"/>
        <v>7.247713269209504</v>
      </c>
    </row>
    <row r="40" spans="1:20" ht="25.5" customHeight="1">
      <c r="A40" s="232" t="s">
        <v>85</v>
      </c>
      <c r="B40" s="233" t="s">
        <v>228</v>
      </c>
      <c r="C40" s="229">
        <f t="shared" si="8"/>
        <v>600006</v>
      </c>
      <c r="D40" s="249">
        <v>102888</v>
      </c>
      <c r="E40" s="234">
        <f>394333+'[3]T12-TIEN'!E38+'[3]T1-TIEN'!E37</f>
        <v>497118</v>
      </c>
      <c r="F40" s="234">
        <f>'[3]T10-TIEN'!F40+'[3]T11-TIEN'!F38+'[3]T12-TIEN'!F38+'[3]T1-TIEN'!F37</f>
        <v>0</v>
      </c>
      <c r="G40" s="234">
        <f>'[3]T10-TIEN'!G40+'[3]T11-TIEN'!G38+'[3]T12-TIEN'!G38+'[3]T1-TIEN'!G37</f>
        <v>0</v>
      </c>
      <c r="H40" s="229">
        <f t="shared" si="2"/>
        <v>600006</v>
      </c>
      <c r="I40" s="229">
        <f t="shared" si="11"/>
        <v>600006</v>
      </c>
      <c r="J40" s="234">
        <f>'[3]T10-TIEN'!J40+'[3]T11-TIEN'!J38+'[3]T12-TIEN'!J38+'[3]T1-TIEN'!J37</f>
        <v>189981</v>
      </c>
      <c r="K40" s="234">
        <f>'[3]T10-TIEN'!K40+'[3]T11-TIEN'!K38+'[3]T12-TIEN'!K38+'[3]T1-TIEN'!K37</f>
        <v>409825</v>
      </c>
      <c r="L40" s="234">
        <f>'[3]T10-TIEN'!L40+'[3]T11-TIEN'!L38+'[3]T12-TIEN'!L38+'[3]T1-TIEN'!L37</f>
        <v>0</v>
      </c>
      <c r="M40" s="234">
        <f>'[3]T1-TIEN'!M37</f>
        <v>200</v>
      </c>
      <c r="N40" s="234">
        <f>'[3]T1-TIEN'!N37</f>
        <v>0</v>
      </c>
      <c r="O40" s="234">
        <f>'[3]T1-TIEN'!O37</f>
        <v>0</v>
      </c>
      <c r="P40" s="234">
        <f>'[3]T1-TIEN'!P37</f>
        <v>0</v>
      </c>
      <c r="Q40" s="234">
        <f>'[3]T1-TIEN'!Q37</f>
        <v>0</v>
      </c>
      <c r="R40" s="234">
        <f>'[3]T1-TIEN'!R37</f>
        <v>0</v>
      </c>
      <c r="S40" s="230">
        <f t="shared" si="12"/>
        <v>200</v>
      </c>
      <c r="T40" s="255">
        <f t="shared" si="4"/>
        <v>99.96666699999666</v>
      </c>
    </row>
    <row r="41" spans="1:20" ht="25.5" customHeight="1">
      <c r="A41" s="232" t="s">
        <v>87</v>
      </c>
      <c r="B41" s="243" t="s">
        <v>229</v>
      </c>
      <c r="C41" s="229">
        <f t="shared" si="8"/>
        <v>14994698</v>
      </c>
      <c r="D41" s="249">
        <f>13570562+59695</f>
        <v>13630257</v>
      </c>
      <c r="E41" s="234">
        <f>'[3]T10-TIEN'!E41+'[3]T11-TIEN'!E39+'[3]T12-TIEN'!E39+'[3]T1-TIEN'!E38</f>
        <v>1364441</v>
      </c>
      <c r="F41" s="234">
        <f>'[3]T10-TIEN'!F41+'[3]T11-TIEN'!F39+'[3]T12-TIEN'!F39+'[3]T1-TIEN'!F38</f>
        <v>0</v>
      </c>
      <c r="G41" s="234">
        <f>'[3]T10-TIEN'!G41+'[3]T11-TIEN'!G39+'[3]T12-TIEN'!G39+'[3]T1-TIEN'!G38</f>
        <v>0</v>
      </c>
      <c r="H41" s="229">
        <f t="shared" si="2"/>
        <v>14994698</v>
      </c>
      <c r="I41" s="229">
        <f t="shared" si="11"/>
        <v>14653546</v>
      </c>
      <c r="J41" s="234">
        <f>'[3]T10-TIEN'!J41+'[3]T11-TIEN'!J39+'[3]T12-TIEN'!J39+'[3]T1-TIEN'!J38</f>
        <v>249231</v>
      </c>
      <c r="K41" s="234">
        <f>'[3]T10-TIEN'!K41+'[3]T11-TIEN'!K39+'[3]T12-TIEN'!K39+'[3]T1-TIEN'!K38</f>
        <v>0</v>
      </c>
      <c r="L41" s="234">
        <f>'[3]T10-TIEN'!L41+'[3]T11-TIEN'!L39+'[3]T12-TIEN'!L39+'[3]T1-TIEN'!L38</f>
        <v>0</v>
      </c>
      <c r="M41" s="234">
        <f>'[3]T1-TIEN'!M38</f>
        <v>14404315</v>
      </c>
      <c r="N41" s="234">
        <f>'[3]T1-TIEN'!N38</f>
        <v>0</v>
      </c>
      <c r="O41" s="234">
        <f>'[3]T1-TIEN'!O38</f>
        <v>0</v>
      </c>
      <c r="P41" s="234">
        <f>'[3]T1-TIEN'!P38</f>
        <v>0</v>
      </c>
      <c r="Q41" s="234">
        <f>'[3]T1-TIEN'!Q38</f>
        <v>0</v>
      </c>
      <c r="R41" s="234">
        <f>'[3]T1-TIEN'!R38</f>
        <v>341152</v>
      </c>
      <c r="S41" s="230">
        <f t="shared" si="12"/>
        <v>14745467</v>
      </c>
      <c r="T41" s="255">
        <f t="shared" si="4"/>
        <v>1.7008238142494656</v>
      </c>
    </row>
    <row r="42" spans="1:20" ht="25.5" customHeight="1">
      <c r="A42" s="232" t="s">
        <v>89</v>
      </c>
      <c r="B42" s="233" t="s">
        <v>230</v>
      </c>
      <c r="C42" s="229">
        <f t="shared" si="8"/>
        <v>6970879</v>
      </c>
      <c r="D42" s="249">
        <f>'[3]T10-TIEN'!D42-59695</f>
        <v>4547821</v>
      </c>
      <c r="E42" s="234">
        <f>'[3]T10-TIEN'!E42+'[3]T11-TIEN'!E40+'[3]T12-TIEN'!E40+'[3]T1-TIEN'!E39</f>
        <v>2423058</v>
      </c>
      <c r="F42" s="234">
        <f>'[3]T10-TIEN'!F42+'[3]T11-TIEN'!F40+'[3]T12-TIEN'!F40+'[3]T1-TIEN'!F39</f>
        <v>0</v>
      </c>
      <c r="G42" s="234">
        <f>'[3]T10-TIEN'!G42+'[3]T11-TIEN'!G40+'[3]T12-TIEN'!G40+'[3]T1-TIEN'!G39</f>
        <v>0</v>
      </c>
      <c r="H42" s="229">
        <f t="shared" si="2"/>
        <v>6970879</v>
      </c>
      <c r="I42" s="229">
        <f t="shared" si="11"/>
        <v>6964399</v>
      </c>
      <c r="J42" s="234">
        <f>'[3]T10-TIEN'!J42+'[3]T11-TIEN'!J40+'[3]T12-TIEN'!J40+'[3]T1-TIEN'!J39</f>
        <v>409257</v>
      </c>
      <c r="K42" s="234">
        <f>'[3]T10-TIEN'!K42+'[3]T11-TIEN'!K40+'[3]T12-TIEN'!K40+'[3]T1-TIEN'!K39</f>
        <v>687468</v>
      </c>
      <c r="L42" s="234">
        <f>'[3]T10-TIEN'!L42+'[3]T11-TIEN'!L40+'[3]T12-TIEN'!L40+'[3]T1-TIEN'!L39</f>
        <v>0</v>
      </c>
      <c r="M42" s="234">
        <f>'[3]T1-TIEN'!M39</f>
        <v>5764084</v>
      </c>
      <c r="N42" s="234">
        <f>'[3]T1-TIEN'!N39</f>
        <v>103590</v>
      </c>
      <c r="O42" s="234">
        <f>'[3]T1-TIEN'!O39</f>
        <v>0</v>
      </c>
      <c r="P42" s="234">
        <f>'[3]T1-TIEN'!P39</f>
        <v>0</v>
      </c>
      <c r="Q42" s="234">
        <f>'[3]T1-TIEN'!Q39</f>
        <v>0</v>
      </c>
      <c r="R42" s="234">
        <f>'[3]T1-TIEN'!R39</f>
        <v>6480</v>
      </c>
      <c r="S42" s="230">
        <f t="shared" si="12"/>
        <v>5874154</v>
      </c>
      <c r="T42" s="255">
        <f t="shared" si="4"/>
        <v>15.747589993048933</v>
      </c>
    </row>
    <row r="43" spans="1:20" ht="25.5" customHeight="1">
      <c r="A43" s="232" t="s">
        <v>91</v>
      </c>
      <c r="B43" s="233" t="s">
        <v>436</v>
      </c>
      <c r="C43" s="229">
        <f t="shared" si="8"/>
        <v>5578620</v>
      </c>
      <c r="D43" s="234">
        <f>'[3]T1-TIEN'!D40</f>
        <v>5245145</v>
      </c>
      <c r="E43" s="234">
        <f>'[3]T1-TIEN'!E40</f>
        <v>333475</v>
      </c>
      <c r="F43" s="234">
        <f>'[3]T1-TIEN'!F40</f>
        <v>0</v>
      </c>
      <c r="G43" s="234">
        <f>'[3]T1-TIEN'!G40</f>
        <v>0</v>
      </c>
      <c r="H43" s="229">
        <f t="shared" si="2"/>
        <v>5578620</v>
      </c>
      <c r="I43" s="229">
        <f t="shared" si="11"/>
        <v>5209086</v>
      </c>
      <c r="J43" s="234">
        <f>'[3]T1-TIEN'!J40</f>
        <v>20971</v>
      </c>
      <c r="K43" s="234">
        <f>'[3]T1-TIEN'!K40</f>
        <v>21100</v>
      </c>
      <c r="L43" s="234">
        <f>'[3]T1-TIEN'!L40</f>
        <v>0</v>
      </c>
      <c r="M43" s="234">
        <f>'[3]T1-TIEN'!M40</f>
        <v>5132280</v>
      </c>
      <c r="N43" s="234">
        <f>'[3]T1-TIEN'!N40</f>
        <v>34735</v>
      </c>
      <c r="O43" s="234">
        <f>'[3]T1-TIEN'!O40</f>
        <v>0</v>
      </c>
      <c r="P43" s="234">
        <f>'[3]T1-TIEN'!P40</f>
        <v>0</v>
      </c>
      <c r="Q43" s="234">
        <f>'[3]T1-TIEN'!Q40</f>
        <v>0</v>
      </c>
      <c r="R43" s="234">
        <f>'[3]T1-TIEN'!R40</f>
        <v>369534</v>
      </c>
      <c r="S43" s="230">
        <f t="shared" si="12"/>
        <v>5536549</v>
      </c>
      <c r="T43" s="255">
        <f t="shared" si="4"/>
        <v>0.8076464853911033</v>
      </c>
    </row>
    <row r="44" spans="1:20" ht="25.5" customHeight="1">
      <c r="A44" s="227" t="s">
        <v>95</v>
      </c>
      <c r="B44" s="228" t="s">
        <v>231</v>
      </c>
      <c r="C44" s="229">
        <f t="shared" si="8"/>
        <v>43004489</v>
      </c>
      <c r="D44" s="229">
        <f aca="true" t="shared" si="14" ref="D44:S44">SUM(D45:D50)</f>
        <v>36094122</v>
      </c>
      <c r="E44" s="229">
        <f t="shared" si="14"/>
        <v>6910367</v>
      </c>
      <c r="F44" s="229">
        <f t="shared" si="14"/>
        <v>36700</v>
      </c>
      <c r="G44" s="229">
        <f t="shared" si="14"/>
        <v>0</v>
      </c>
      <c r="H44" s="229">
        <f t="shared" si="2"/>
        <v>42967789</v>
      </c>
      <c r="I44" s="229">
        <f t="shared" si="14"/>
        <v>38217022</v>
      </c>
      <c r="J44" s="229">
        <f t="shared" si="14"/>
        <v>3614460</v>
      </c>
      <c r="K44" s="229">
        <f t="shared" si="14"/>
        <v>764583</v>
      </c>
      <c r="L44" s="229">
        <f t="shared" si="14"/>
        <v>0</v>
      </c>
      <c r="M44" s="229">
        <f t="shared" si="14"/>
        <v>32704293</v>
      </c>
      <c r="N44" s="229">
        <f t="shared" si="14"/>
        <v>956567</v>
      </c>
      <c r="O44" s="229">
        <f t="shared" si="14"/>
        <v>0</v>
      </c>
      <c r="P44" s="229">
        <f t="shared" si="14"/>
        <v>0</v>
      </c>
      <c r="Q44" s="229">
        <f t="shared" si="14"/>
        <v>177119</v>
      </c>
      <c r="R44" s="229">
        <f t="shared" si="14"/>
        <v>4750767</v>
      </c>
      <c r="S44" s="229">
        <f t="shared" si="14"/>
        <v>38588746</v>
      </c>
      <c r="T44" s="255">
        <f t="shared" si="4"/>
        <v>11.45835748269449</v>
      </c>
    </row>
    <row r="45" spans="1:20" ht="25.5" customHeight="1">
      <c r="A45" s="232" t="s">
        <v>282</v>
      </c>
      <c r="B45" s="233" t="s">
        <v>232</v>
      </c>
      <c r="C45" s="229">
        <f t="shared" si="8"/>
        <v>587181</v>
      </c>
      <c r="D45" s="234">
        <f>'[3]T10-TIEN'!D44</f>
        <v>582665</v>
      </c>
      <c r="E45" s="234">
        <f>'[3]T10-TIEN'!E44+'[3]T11-TIEN'!E42+'[3]T12-TIEN'!E42+'[3]T1-TIEN'!E42</f>
        <v>4516</v>
      </c>
      <c r="F45" s="234">
        <f>'[3]T10-TIEN'!F44+'[3]T11-TIEN'!F42+'[3]T12-TIEN'!F42+'[3]T1-TIEN'!F42</f>
        <v>0</v>
      </c>
      <c r="G45" s="234">
        <f>'[3]T10-TIEN'!G44+'[3]T11-TIEN'!G42+'[3]T12-TIEN'!G42+'[3]T1-TIEN'!G42</f>
        <v>0</v>
      </c>
      <c r="H45" s="229">
        <f t="shared" si="2"/>
        <v>587181</v>
      </c>
      <c r="I45" s="229">
        <f aca="true" t="shared" si="15" ref="I45:I61">SUM(J45:Q45)</f>
        <v>4516</v>
      </c>
      <c r="J45" s="234">
        <f>'[3]T10-TIEN'!J44+'[3]T11-TIEN'!J42+'[3]T12-TIEN'!J42+'[3]T1-TIEN'!J42</f>
        <v>4516</v>
      </c>
      <c r="K45" s="234">
        <f>'[3]T10-TIEN'!K44+'[3]T11-TIEN'!K42+'[3]T12-TIEN'!K42+'[3]T1-TIEN'!K42</f>
        <v>0</v>
      </c>
      <c r="L45" s="234">
        <f>'[3]T10-TIEN'!L44+'[3]T11-TIEN'!L42+'[3]T12-TIEN'!L42+'[3]T1-TIEN'!L42</f>
        <v>0</v>
      </c>
      <c r="M45" s="234">
        <f>'[3]T1-TIEN'!M42</f>
        <v>0</v>
      </c>
      <c r="N45" s="234">
        <f>'[3]T1-TIEN'!N42</f>
        <v>0</v>
      </c>
      <c r="O45" s="234">
        <f>'[3]T1-TIEN'!O42</f>
        <v>0</v>
      </c>
      <c r="P45" s="234">
        <f>'[3]T1-TIEN'!P42</f>
        <v>0</v>
      </c>
      <c r="Q45" s="234">
        <f>'[3]T1-TIEN'!Q42</f>
        <v>0</v>
      </c>
      <c r="R45" s="234">
        <f>'[3]T1-TIEN'!R42</f>
        <v>582665</v>
      </c>
      <c r="S45" s="230">
        <f aca="true" t="shared" si="16" ref="S45:S66">SUM(M45:R45)</f>
        <v>582665</v>
      </c>
      <c r="T45" s="255">
        <v>0</v>
      </c>
    </row>
    <row r="46" spans="1:20" ht="25.5" customHeight="1">
      <c r="A46" s="232" t="s">
        <v>283</v>
      </c>
      <c r="B46" s="243" t="s">
        <v>233</v>
      </c>
      <c r="C46" s="229">
        <f t="shared" si="8"/>
        <v>8589120</v>
      </c>
      <c r="D46" s="234">
        <f>'[3]T10-TIEN'!D45</f>
        <v>8407911</v>
      </c>
      <c r="E46" s="234">
        <f>'[3]T10-TIEN'!E45+'[3]T11-TIEN'!E43+'[3]T12-TIEN'!E43+'[3]T1-TIEN'!E43</f>
        <v>181209</v>
      </c>
      <c r="F46" s="234">
        <f>'[3]T10-TIEN'!F45+'[3]T11-TIEN'!F43+'[3]T12-TIEN'!F43+'[3]T1-TIEN'!F43</f>
        <v>0</v>
      </c>
      <c r="G46" s="234">
        <f>'[3]T10-TIEN'!G45+'[3]T11-TIEN'!G43+'[3]T12-TIEN'!G43+'[3]T1-TIEN'!G43</f>
        <v>0</v>
      </c>
      <c r="H46" s="229">
        <f t="shared" si="2"/>
        <v>8589120</v>
      </c>
      <c r="I46" s="229">
        <f t="shared" si="15"/>
        <v>7935976</v>
      </c>
      <c r="J46" s="234">
        <f>'[3]T10-TIEN'!J45+'[3]T11-TIEN'!J43+'[3]T12-TIEN'!J43+'[3]T1-TIEN'!J43</f>
        <v>485655</v>
      </c>
      <c r="K46" s="234">
        <f>'[3]T10-TIEN'!K45+'[3]T11-TIEN'!K43+'[3]T12-TIEN'!K43+'[3]T1-TIEN'!K43</f>
        <v>0</v>
      </c>
      <c r="L46" s="234">
        <f>'[3]T10-TIEN'!L45+'[3]T11-TIEN'!L43+'[3]T12-TIEN'!L43+'[3]T1-TIEN'!L43</f>
        <v>0</v>
      </c>
      <c r="M46" s="234">
        <f>'[3]T1-TIEN'!M43</f>
        <v>7078754</v>
      </c>
      <c r="N46" s="234">
        <f>'[3]T1-TIEN'!N43</f>
        <v>371567</v>
      </c>
      <c r="O46" s="234">
        <f>'[3]T1-TIEN'!O43</f>
        <v>0</v>
      </c>
      <c r="P46" s="234">
        <f>'[3]T1-TIEN'!P43</f>
        <v>0</v>
      </c>
      <c r="Q46" s="234">
        <f>'[3]T1-TIEN'!Q43</f>
        <v>0</v>
      </c>
      <c r="R46" s="234">
        <f>'[3]T1-TIEN'!R43</f>
        <v>653144</v>
      </c>
      <c r="S46" s="230">
        <f t="shared" si="16"/>
        <v>8103465</v>
      </c>
      <c r="T46" s="255">
        <f t="shared" si="4"/>
        <v>6.119663164303924</v>
      </c>
    </row>
    <row r="47" spans="1:20" ht="25.5" customHeight="1">
      <c r="A47" s="232" t="s">
        <v>284</v>
      </c>
      <c r="B47" s="243" t="s">
        <v>234</v>
      </c>
      <c r="C47" s="229">
        <f t="shared" si="8"/>
        <v>18314337</v>
      </c>
      <c r="D47" s="234">
        <f>'[3]T10-TIEN'!D46</f>
        <v>15159421</v>
      </c>
      <c r="E47" s="234">
        <f>'[3]T10-TIEN'!E46+'[3]T11-TIEN'!E44+'[3]T12-TIEN'!E44+'[3]T1-TIEN'!E44</f>
        <v>3154916</v>
      </c>
      <c r="F47" s="234">
        <f>'[3]T10-TIEN'!F46+'[3]T11-TIEN'!F44+'[3]T12-TIEN'!F44+'[3]T1-TIEN'!F44</f>
        <v>0</v>
      </c>
      <c r="G47" s="234">
        <f>'[3]T10-TIEN'!G46+'[3]T11-TIEN'!G44+'[3]T12-TIEN'!G44+'[3]T1-TIEN'!G44</f>
        <v>0</v>
      </c>
      <c r="H47" s="229">
        <f t="shared" si="2"/>
        <v>18314337</v>
      </c>
      <c r="I47" s="229">
        <f t="shared" si="15"/>
        <v>15980664</v>
      </c>
      <c r="J47" s="234">
        <f>'[3]T10-TIEN'!J46+'[3]T11-TIEN'!J44+'[3]T12-TIEN'!J44+'[3]T1-TIEN'!J44</f>
        <v>998891</v>
      </c>
      <c r="K47" s="234">
        <f>'[3]T10-TIEN'!K46+'[3]T11-TIEN'!K44+'[3]T12-TIEN'!K44+'[3]T1-TIEN'!K44</f>
        <v>131263</v>
      </c>
      <c r="L47" s="234">
        <f>'[3]T10-TIEN'!L46+'[3]T11-TIEN'!L44+'[3]T12-TIEN'!L44+'[3]T1-TIEN'!L44</f>
        <v>0</v>
      </c>
      <c r="M47" s="234">
        <f>'[3]T1-TIEN'!M44</f>
        <v>14850510</v>
      </c>
      <c r="N47" s="234">
        <f>'[3]T1-TIEN'!N44</f>
        <v>0</v>
      </c>
      <c r="O47" s="234">
        <f>'[3]T1-TIEN'!O44</f>
        <v>0</v>
      </c>
      <c r="P47" s="234">
        <f>'[3]T1-TIEN'!P44</f>
        <v>0</v>
      </c>
      <c r="Q47" s="234">
        <f>'[3]T1-TIEN'!Q44</f>
        <v>0</v>
      </c>
      <c r="R47" s="234">
        <f>'[3]T1-TIEN'!R44</f>
        <v>2333673</v>
      </c>
      <c r="S47" s="230">
        <f t="shared" si="16"/>
        <v>17184183</v>
      </c>
      <c r="T47" s="255">
        <f t="shared" si="4"/>
        <v>7.072009022904179</v>
      </c>
    </row>
    <row r="48" spans="1:20" s="247" customFormat="1" ht="25.5" customHeight="1">
      <c r="A48" s="236" t="s">
        <v>285</v>
      </c>
      <c r="B48" s="248" t="s">
        <v>207</v>
      </c>
      <c r="C48" s="240">
        <f t="shared" si="8"/>
        <v>446482</v>
      </c>
      <c r="D48" s="239">
        <v>0</v>
      </c>
      <c r="E48" s="239">
        <v>446482</v>
      </c>
      <c r="F48" s="239">
        <f>'[3]T10-TIEN'!F47+'[3]T11-TIEN'!F45+'[3]T12-TIEN'!F45</f>
        <v>0</v>
      </c>
      <c r="G48" s="239">
        <f>'[3]T10-TIEN'!G47+'[3]T11-TIEN'!G45+'[3]T12-TIEN'!G45</f>
        <v>0</v>
      </c>
      <c r="H48" s="240">
        <f t="shared" si="2"/>
        <v>446482</v>
      </c>
      <c r="I48" s="240">
        <f t="shared" si="15"/>
        <v>446482</v>
      </c>
      <c r="J48" s="239">
        <v>446482</v>
      </c>
      <c r="K48" s="239">
        <f>'[3]T10-TIEN'!K47+'[3]T11-TIEN'!K45+'[3]T12-TIEN'!K45</f>
        <v>0</v>
      </c>
      <c r="L48" s="239">
        <f>'[3]T10-TIEN'!L47+'[3]T11-TIEN'!L45+'[3]T12-TIEN'!L45</f>
        <v>0</v>
      </c>
      <c r="M48" s="239">
        <v>0</v>
      </c>
      <c r="N48" s="239">
        <f>'[3]T12-TIEN'!N45</f>
        <v>0</v>
      </c>
      <c r="O48" s="239">
        <f>'[3]T12-TIEN'!O45</f>
        <v>0</v>
      </c>
      <c r="P48" s="239">
        <f>'[3]T12-TIEN'!P45</f>
        <v>0</v>
      </c>
      <c r="Q48" s="239">
        <v>0</v>
      </c>
      <c r="R48" s="239">
        <v>0</v>
      </c>
      <c r="S48" s="241">
        <f t="shared" si="16"/>
        <v>0</v>
      </c>
      <c r="T48" s="256">
        <f t="shared" si="4"/>
        <v>100</v>
      </c>
    </row>
    <row r="49" spans="1:20" ht="25.5" customHeight="1">
      <c r="A49" s="232" t="s">
        <v>286</v>
      </c>
      <c r="B49" s="243" t="s">
        <v>209</v>
      </c>
      <c r="C49" s="229">
        <f t="shared" si="8"/>
        <v>3973043</v>
      </c>
      <c r="D49" s="234">
        <f>5263299-3566110</f>
        <v>1697189</v>
      </c>
      <c r="E49" s="234">
        <f>1575338+'[3]T1-TIEN'!E45</f>
        <v>2275854</v>
      </c>
      <c r="F49" s="234">
        <f>'[3]T1-TIEN'!F45</f>
        <v>0</v>
      </c>
      <c r="G49" s="234">
        <f>'[3]T1-TIEN'!G45</f>
        <v>0</v>
      </c>
      <c r="H49" s="229">
        <f t="shared" si="2"/>
        <v>3973043</v>
      </c>
      <c r="I49" s="229">
        <f t="shared" si="15"/>
        <v>3432362</v>
      </c>
      <c r="J49" s="234">
        <f>'[3]T12-TIEN'!J45+'[3]T1-TIEN'!J45</f>
        <v>546166</v>
      </c>
      <c r="K49" s="234">
        <f>'[3]T12-TIEN'!K45+'[3]T1-TIEN'!K45</f>
        <v>0</v>
      </c>
      <c r="L49" s="234">
        <f>'[3]T12-TIEN'!L45+'[3]T1-TIEN'!L45</f>
        <v>0</v>
      </c>
      <c r="M49" s="234">
        <f>'[3]T1-TIEN'!M45</f>
        <v>2709077</v>
      </c>
      <c r="N49" s="234">
        <f>'[3]T1-TIEN'!N45</f>
        <v>0</v>
      </c>
      <c r="O49" s="234">
        <f>'[3]T1-TIEN'!O45</f>
        <v>0</v>
      </c>
      <c r="P49" s="234">
        <f>'[3]T1-TIEN'!P45</f>
        <v>0</v>
      </c>
      <c r="Q49" s="234">
        <f>'[3]T1-TIEN'!Q45</f>
        <v>177119</v>
      </c>
      <c r="R49" s="234">
        <f>'[3]T1-TIEN'!R45</f>
        <v>540681</v>
      </c>
      <c r="S49" s="230">
        <f t="shared" si="16"/>
        <v>3426877</v>
      </c>
      <c r="T49" s="255">
        <f t="shared" si="4"/>
        <v>15.912249348990578</v>
      </c>
    </row>
    <row r="50" spans="1:20" ht="25.5" customHeight="1">
      <c r="A50" s="232" t="s">
        <v>287</v>
      </c>
      <c r="B50" s="233" t="s">
        <v>238</v>
      </c>
      <c r="C50" s="229">
        <f t="shared" si="8"/>
        <v>11094326</v>
      </c>
      <c r="D50" s="234">
        <f>'[3]T10-TIEN'!D48+3566110</f>
        <v>10246936</v>
      </c>
      <c r="E50" s="234">
        <f>'[3]T10-TIEN'!E48+'[3]T11-TIEN'!E46+'[3]T12-TIEN'!E46+'[3]T1-TIEN'!E46</f>
        <v>847390</v>
      </c>
      <c r="F50" s="234">
        <f>'[3]T10-TIEN'!F48+'[3]T11-TIEN'!F46+'[3]T12-TIEN'!F46+'[3]T1-TIEN'!F46</f>
        <v>36700</v>
      </c>
      <c r="G50" s="234">
        <f>'[3]T10-TIEN'!G48+'[3]T11-TIEN'!G46+'[3]T12-TIEN'!G46+'[3]T1-TIEN'!G46</f>
        <v>0</v>
      </c>
      <c r="H50" s="229">
        <f t="shared" si="2"/>
        <v>11057626</v>
      </c>
      <c r="I50" s="229">
        <f t="shared" si="15"/>
        <v>10417022</v>
      </c>
      <c r="J50" s="234">
        <f>'[3]T10-TIEN'!J48+'[3]T11-TIEN'!J46+'[3]T12-TIEN'!J46+'[3]T1-TIEN'!J46</f>
        <v>1132750</v>
      </c>
      <c r="K50" s="234">
        <f>'[3]T10-TIEN'!K48+'[3]T11-TIEN'!K46+'[3]T12-TIEN'!K46+'[3]T1-TIEN'!K46</f>
        <v>633320</v>
      </c>
      <c r="L50" s="234">
        <f>'[3]T10-TIEN'!L48+'[3]T11-TIEN'!L46+'[3]T12-TIEN'!L46+'[3]T1-TIEN'!L46</f>
        <v>0</v>
      </c>
      <c r="M50" s="234">
        <f>'[3]T1-TIEN'!M46</f>
        <v>8065952</v>
      </c>
      <c r="N50" s="234">
        <f>'[3]T1-TIEN'!N46</f>
        <v>585000</v>
      </c>
      <c r="O50" s="234">
        <f>'[3]T1-TIEN'!O46</f>
        <v>0</v>
      </c>
      <c r="P50" s="234">
        <f>'[3]T1-TIEN'!P46</f>
        <v>0</v>
      </c>
      <c r="Q50" s="234">
        <f>'[3]T1-TIEN'!Q46</f>
        <v>0</v>
      </c>
      <c r="R50" s="234">
        <f>'[3]T1-TIEN'!R46</f>
        <v>640604</v>
      </c>
      <c r="S50" s="230">
        <f t="shared" si="16"/>
        <v>9291556</v>
      </c>
      <c r="T50" s="255">
        <f t="shared" si="4"/>
        <v>16.95369367560134</v>
      </c>
    </row>
    <row r="51" spans="1:20" ht="25.5" customHeight="1">
      <c r="A51" s="227" t="s">
        <v>239</v>
      </c>
      <c r="B51" s="228" t="s">
        <v>240</v>
      </c>
      <c r="C51" s="229">
        <f t="shared" si="8"/>
        <v>65447389</v>
      </c>
      <c r="D51" s="229">
        <f>SUM(D52:D56)</f>
        <v>31257185</v>
      </c>
      <c r="E51" s="229">
        <f>SUM(E52:E56)</f>
        <v>34190204</v>
      </c>
      <c r="F51" s="229">
        <f>SUM(F52:F56)</f>
        <v>0</v>
      </c>
      <c r="G51" s="229">
        <f>SUM(G52:G56)</f>
        <v>0</v>
      </c>
      <c r="H51" s="229">
        <f t="shared" si="2"/>
        <v>65447389</v>
      </c>
      <c r="I51" s="229">
        <f t="shared" si="15"/>
        <v>62619705</v>
      </c>
      <c r="J51" s="229">
        <f aca="true" t="shared" si="17" ref="J51:R51">SUM(J52:J56)</f>
        <v>2338556</v>
      </c>
      <c r="K51" s="229">
        <f t="shared" si="17"/>
        <v>399589</v>
      </c>
      <c r="L51" s="229">
        <f t="shared" si="17"/>
        <v>0</v>
      </c>
      <c r="M51" s="229">
        <f t="shared" si="17"/>
        <v>58225344</v>
      </c>
      <c r="N51" s="229">
        <f t="shared" si="17"/>
        <v>1639774</v>
      </c>
      <c r="O51" s="229">
        <f t="shared" si="17"/>
        <v>0</v>
      </c>
      <c r="P51" s="229">
        <f t="shared" si="17"/>
        <v>0</v>
      </c>
      <c r="Q51" s="229">
        <f t="shared" si="17"/>
        <v>16442</v>
      </c>
      <c r="R51" s="229">
        <f t="shared" si="17"/>
        <v>2827684</v>
      </c>
      <c r="S51" s="230">
        <f t="shared" si="16"/>
        <v>62709244</v>
      </c>
      <c r="T51" s="255">
        <f t="shared" si="4"/>
        <v>4.37265713723819</v>
      </c>
    </row>
    <row r="52" spans="1:20" ht="25.5" customHeight="1">
      <c r="A52" s="232" t="s">
        <v>241</v>
      </c>
      <c r="B52" s="233" t="s">
        <v>242</v>
      </c>
      <c r="C52" s="229">
        <f t="shared" si="8"/>
        <v>15435117</v>
      </c>
      <c r="D52" s="234">
        <f>'[3]T10-TIEN'!D50</f>
        <v>2441541</v>
      </c>
      <c r="E52" s="234">
        <f>'[3]T10-TIEN'!E50+'[3]T11-TIEN'!E48+'[3]T12-TIEN'!E48+'[3]T1-TIEN'!E48</f>
        <v>12993576</v>
      </c>
      <c r="F52" s="234">
        <f>'[3]T10-TIEN'!F50+'[3]T11-TIEN'!F48+'[3]T12-TIEN'!F48+'[3]T1-TIEN'!F48</f>
        <v>0</v>
      </c>
      <c r="G52" s="234">
        <f>'[3]T10-TIEN'!G50+'[3]T11-TIEN'!G48+'[3]T12-TIEN'!G48+'[3]T1-TIEN'!G48</f>
        <v>0</v>
      </c>
      <c r="H52" s="229">
        <f t="shared" si="2"/>
        <v>15435117</v>
      </c>
      <c r="I52" s="229">
        <f t="shared" si="15"/>
        <v>15325580</v>
      </c>
      <c r="J52" s="234">
        <f>'[3]T10-TIEN'!J50+'[3]T11-TIEN'!J48+'[3]T12-TIEN'!J48+'[3]T1-TIEN'!J48</f>
        <v>295994</v>
      </c>
      <c r="K52" s="234">
        <f>'[3]T10-TIEN'!K50+'[3]T11-TIEN'!K48+'[3]T12-TIEN'!K48+'[3]T1-TIEN'!K48</f>
        <v>14000</v>
      </c>
      <c r="L52" s="234">
        <f>'[3]T10-TIEN'!L50+'[3]T11-TIEN'!L48+'[3]T12-TIEN'!L48+'[3]T1-TIEN'!L48</f>
        <v>0</v>
      </c>
      <c r="M52" s="234">
        <f>'[3]T1-TIEN'!M48</f>
        <v>14282011</v>
      </c>
      <c r="N52" s="234">
        <f>'[3]T1-TIEN'!N48</f>
        <v>733575</v>
      </c>
      <c r="O52" s="234">
        <f>'[3]T1-TIEN'!O48</f>
        <v>0</v>
      </c>
      <c r="P52" s="234">
        <f>'[3]T1-TIEN'!P48</f>
        <v>0</v>
      </c>
      <c r="Q52" s="234">
        <f>'[3]T1-TIEN'!Q48</f>
        <v>0</v>
      </c>
      <c r="R52" s="234">
        <f>'[3]T1-TIEN'!R48</f>
        <v>109537</v>
      </c>
      <c r="S52" s="230">
        <f t="shared" si="16"/>
        <v>15125123</v>
      </c>
      <c r="T52" s="255">
        <f t="shared" si="4"/>
        <v>2.0227227941780996</v>
      </c>
    </row>
    <row r="53" spans="1:20" ht="25.5" customHeight="1">
      <c r="A53" s="232" t="s">
        <v>243</v>
      </c>
      <c r="B53" s="243" t="s">
        <v>244</v>
      </c>
      <c r="C53" s="229">
        <f t="shared" si="8"/>
        <v>8815455</v>
      </c>
      <c r="D53" s="234">
        <f>'[3]T10-TIEN'!D51</f>
        <v>5581712</v>
      </c>
      <c r="E53" s="234">
        <f>'[3]T10-TIEN'!E51+'[3]T11-TIEN'!E49+'[3]T12-TIEN'!E49+'[3]T1-TIEN'!E49</f>
        <v>3233743</v>
      </c>
      <c r="F53" s="234">
        <f>'[3]T10-TIEN'!F51+'[3]T11-TIEN'!F49+'[3]T12-TIEN'!F49+'[3]T1-TIEN'!F49</f>
        <v>0</v>
      </c>
      <c r="G53" s="234">
        <f>'[3]T10-TIEN'!G51+'[3]T11-TIEN'!G49+'[3]T12-TIEN'!G49+'[3]T1-TIEN'!G49</f>
        <v>0</v>
      </c>
      <c r="H53" s="229">
        <f t="shared" si="2"/>
        <v>8815455</v>
      </c>
      <c r="I53" s="229">
        <f t="shared" si="15"/>
        <v>8379543</v>
      </c>
      <c r="J53" s="234">
        <f>'[3]T10-TIEN'!J51+'[3]T11-TIEN'!J49+'[3]T12-TIEN'!J49+'[3]T1-TIEN'!J49</f>
        <v>724766</v>
      </c>
      <c r="K53" s="234">
        <f>'[3]T10-TIEN'!K51+'[3]T11-TIEN'!K49+'[3]T12-TIEN'!K49+'[3]T1-TIEN'!K49</f>
        <v>10000</v>
      </c>
      <c r="L53" s="234">
        <f>'[3]T10-TIEN'!L51+'[3]T11-TIEN'!L49+'[3]T12-TIEN'!L49+'[3]T1-TIEN'!L49</f>
        <v>0</v>
      </c>
      <c r="M53" s="234">
        <f>'[3]T1-TIEN'!M49</f>
        <v>6893195</v>
      </c>
      <c r="N53" s="234">
        <f>'[3]T1-TIEN'!N49</f>
        <v>735140</v>
      </c>
      <c r="O53" s="234">
        <f>'[3]T1-TIEN'!O49</f>
        <v>0</v>
      </c>
      <c r="P53" s="234">
        <f>'[3]T1-TIEN'!P49</f>
        <v>0</v>
      </c>
      <c r="Q53" s="234">
        <f>'[3]T1-TIEN'!Q49</f>
        <v>16442</v>
      </c>
      <c r="R53" s="234">
        <f>'[3]T1-TIEN'!R49</f>
        <v>435912</v>
      </c>
      <c r="S53" s="230">
        <f t="shared" si="16"/>
        <v>8080689</v>
      </c>
      <c r="T53" s="255">
        <f t="shared" si="4"/>
        <v>8.7685688825751</v>
      </c>
    </row>
    <row r="54" spans="1:20" ht="25.5" customHeight="1">
      <c r="A54" s="232" t="s">
        <v>245</v>
      </c>
      <c r="B54" s="243" t="s">
        <v>246</v>
      </c>
      <c r="C54" s="229">
        <f t="shared" si="8"/>
        <v>18188197</v>
      </c>
      <c r="D54" s="234">
        <f>'[3]T10-TIEN'!D52</f>
        <v>11685559</v>
      </c>
      <c r="E54" s="234">
        <f>'[3]T10-TIEN'!E52+'[3]T11-TIEN'!E50+'[3]T12-TIEN'!E50+'[3]T1-TIEN'!E50</f>
        <v>6502638</v>
      </c>
      <c r="F54" s="234">
        <f>'[3]T10-TIEN'!F52+'[3]T11-TIEN'!F50+'[3]T12-TIEN'!F50+'[3]T1-TIEN'!F50</f>
        <v>0</v>
      </c>
      <c r="G54" s="234">
        <f>'[3]T10-TIEN'!G52+'[3]T11-TIEN'!G50+'[3]T12-TIEN'!G50+'[3]T1-TIEN'!G50</f>
        <v>0</v>
      </c>
      <c r="H54" s="229">
        <f t="shared" si="2"/>
        <v>18188197</v>
      </c>
      <c r="I54" s="229">
        <f t="shared" si="15"/>
        <v>17922992</v>
      </c>
      <c r="J54" s="234">
        <f>'[3]T10-TIEN'!J52+'[3]T11-TIEN'!J50+'[3]T12-TIEN'!J50+'[3]T1-TIEN'!J50</f>
        <v>269608</v>
      </c>
      <c r="K54" s="234">
        <f>'[3]T10-TIEN'!K52+'[3]T11-TIEN'!K50+'[3]T12-TIEN'!K50+'[3]T1-TIEN'!K50</f>
        <v>318730</v>
      </c>
      <c r="L54" s="234">
        <f>'[3]T10-TIEN'!L52+'[3]T11-TIEN'!L50+'[3]T12-TIEN'!L50+'[3]T1-TIEN'!L50</f>
        <v>0</v>
      </c>
      <c r="M54" s="234">
        <f>'[3]T1-TIEN'!M50</f>
        <v>17334654</v>
      </c>
      <c r="N54" s="234">
        <f>'[3]T1-TIEN'!N50</f>
        <v>0</v>
      </c>
      <c r="O54" s="234">
        <f>'[3]T1-TIEN'!O50</f>
        <v>0</v>
      </c>
      <c r="P54" s="234">
        <f>'[3]T1-TIEN'!P50</f>
        <v>0</v>
      </c>
      <c r="Q54" s="234">
        <f>'[3]T1-TIEN'!Q50</f>
        <v>0</v>
      </c>
      <c r="R54" s="234">
        <f>'[3]T1-TIEN'!R50</f>
        <v>265205</v>
      </c>
      <c r="S54" s="230">
        <f t="shared" si="16"/>
        <v>17599859</v>
      </c>
      <c r="T54" s="255">
        <f t="shared" si="4"/>
        <v>3.282588085739256</v>
      </c>
    </row>
    <row r="55" spans="1:20" ht="25.5" customHeight="1">
      <c r="A55" s="232" t="s">
        <v>247</v>
      </c>
      <c r="B55" s="243" t="s">
        <v>248</v>
      </c>
      <c r="C55" s="229">
        <f t="shared" si="8"/>
        <v>16885627</v>
      </c>
      <c r="D55" s="234">
        <f>'[3]T10-TIEN'!D53</f>
        <v>7640805</v>
      </c>
      <c r="E55" s="234">
        <f>'[3]T10-TIEN'!E53+'[3]T11-TIEN'!E51+'[3]T12-TIEN'!E51+'[3]T1-TIEN'!E51</f>
        <v>9244822</v>
      </c>
      <c r="F55" s="234">
        <f>'[3]T10-TIEN'!F53+'[3]T11-TIEN'!F51+'[3]T12-TIEN'!F51+'[3]T1-TIEN'!F51</f>
        <v>0</v>
      </c>
      <c r="G55" s="234">
        <f>'[3]T10-TIEN'!G53+'[3]T11-TIEN'!G51+'[3]T12-TIEN'!G51+'[3]T1-TIEN'!G51</f>
        <v>0</v>
      </c>
      <c r="H55" s="229">
        <f t="shared" si="2"/>
        <v>16885627</v>
      </c>
      <c r="I55" s="229">
        <f t="shared" si="15"/>
        <v>15898310</v>
      </c>
      <c r="J55" s="234">
        <f>'[3]T10-TIEN'!J53+'[3]T11-TIEN'!J51+'[3]T12-TIEN'!J51+'[3]T1-TIEN'!J51</f>
        <v>423980</v>
      </c>
      <c r="K55" s="234">
        <f>'[3]T10-TIEN'!K53+'[3]T11-TIEN'!K51+'[3]T12-TIEN'!K51+'[3]T1-TIEN'!K51</f>
        <v>17259</v>
      </c>
      <c r="L55" s="234">
        <f>'[3]T10-TIEN'!L53+'[3]T11-TIEN'!L51+'[3]T12-TIEN'!L51+'[3]T1-TIEN'!L51</f>
        <v>0</v>
      </c>
      <c r="M55" s="234">
        <f>'[3]T1-TIEN'!M51</f>
        <v>15457071</v>
      </c>
      <c r="N55" s="234">
        <f>'[3]T1-TIEN'!N51</f>
        <v>0</v>
      </c>
      <c r="O55" s="234">
        <f>'[3]T1-TIEN'!O51</f>
        <v>0</v>
      </c>
      <c r="P55" s="234">
        <f>'[3]T1-TIEN'!P51</f>
        <v>0</v>
      </c>
      <c r="Q55" s="234">
        <f>'[3]T1-TIEN'!Q51</f>
        <v>0</v>
      </c>
      <c r="R55" s="234">
        <f>'[3]T1-TIEN'!R51</f>
        <v>987317</v>
      </c>
      <c r="S55" s="230">
        <f t="shared" si="16"/>
        <v>16444388</v>
      </c>
      <c r="T55" s="255">
        <f t="shared" si="4"/>
        <v>2.7753830438581204</v>
      </c>
    </row>
    <row r="56" spans="1:20" ht="25.5" customHeight="1">
      <c r="A56" s="232" t="s">
        <v>249</v>
      </c>
      <c r="B56" s="233" t="s">
        <v>250</v>
      </c>
      <c r="C56" s="229">
        <f t="shared" si="8"/>
        <v>6122993</v>
      </c>
      <c r="D56" s="234">
        <f>'[3]T10-TIEN'!D54</f>
        <v>3907568</v>
      </c>
      <c r="E56" s="234">
        <f>'[3]T10-TIEN'!E54+'[3]T11-TIEN'!E52+'[3]T12-TIEN'!E52+'[3]T1-TIEN'!E52</f>
        <v>2215425</v>
      </c>
      <c r="F56" s="234">
        <f>'[3]T10-TIEN'!F54+'[3]T11-TIEN'!F52+'[3]T12-TIEN'!F52+'[3]T1-TIEN'!F52</f>
        <v>0</v>
      </c>
      <c r="G56" s="234">
        <f>'[3]T10-TIEN'!G54+'[3]T11-TIEN'!G52+'[3]T12-TIEN'!G52+'[3]T1-TIEN'!G52</f>
        <v>0</v>
      </c>
      <c r="H56" s="229">
        <f t="shared" si="2"/>
        <v>6122993</v>
      </c>
      <c r="I56" s="229">
        <f t="shared" si="15"/>
        <v>5093280</v>
      </c>
      <c r="J56" s="234">
        <f>'[3]T10-TIEN'!J54+'[3]T11-TIEN'!J52+'[3]T12-TIEN'!J52+'[3]T1-TIEN'!J52</f>
        <v>624208</v>
      </c>
      <c r="K56" s="234">
        <f>'[3]T10-TIEN'!K54+'[3]T11-TIEN'!K52+'[3]T12-TIEN'!K52+'[3]T1-TIEN'!K52</f>
        <v>39600</v>
      </c>
      <c r="L56" s="234">
        <f>'[3]T10-TIEN'!L54+'[3]T11-TIEN'!L52+'[3]T12-TIEN'!L52+'[3]T1-TIEN'!L52</f>
        <v>0</v>
      </c>
      <c r="M56" s="234">
        <f>'[3]T1-TIEN'!M52</f>
        <v>4258413</v>
      </c>
      <c r="N56" s="234">
        <f>'[3]T1-TIEN'!N52</f>
        <v>171059</v>
      </c>
      <c r="O56" s="234">
        <f>'[3]T1-TIEN'!O52</f>
        <v>0</v>
      </c>
      <c r="P56" s="234">
        <f>'[3]T1-TIEN'!P52</f>
        <v>0</v>
      </c>
      <c r="Q56" s="234">
        <f>'[3]T1-TIEN'!Q52</f>
        <v>0</v>
      </c>
      <c r="R56" s="234">
        <f>'[3]T1-TIEN'!R52</f>
        <v>1029713</v>
      </c>
      <c r="S56" s="230">
        <f t="shared" si="16"/>
        <v>5459185</v>
      </c>
      <c r="T56" s="255">
        <f t="shared" si="4"/>
        <v>13.03301605252411</v>
      </c>
    </row>
    <row r="57" spans="1:20" ht="25.5" customHeight="1">
      <c r="A57" s="227" t="s">
        <v>143</v>
      </c>
      <c r="B57" s="228" t="s">
        <v>288</v>
      </c>
      <c r="C57" s="229">
        <f t="shared" si="8"/>
        <v>47511054</v>
      </c>
      <c r="D57" s="229">
        <f aca="true" t="shared" si="18" ref="D57:S57">SUM(D58:D61)</f>
        <v>32465835</v>
      </c>
      <c r="E57" s="229">
        <f t="shared" si="18"/>
        <v>15045219</v>
      </c>
      <c r="F57" s="229">
        <f t="shared" si="18"/>
        <v>59095</v>
      </c>
      <c r="G57" s="229">
        <f t="shared" si="18"/>
        <v>0</v>
      </c>
      <c r="H57" s="229">
        <f t="shared" si="2"/>
        <v>47451959</v>
      </c>
      <c r="I57" s="229">
        <f t="shared" si="18"/>
        <v>47029264</v>
      </c>
      <c r="J57" s="229">
        <f t="shared" si="18"/>
        <v>10407218</v>
      </c>
      <c r="K57" s="229">
        <f t="shared" si="18"/>
        <v>19000</v>
      </c>
      <c r="L57" s="229">
        <f t="shared" si="18"/>
        <v>0</v>
      </c>
      <c r="M57" s="229">
        <f t="shared" si="18"/>
        <v>32714889</v>
      </c>
      <c r="N57" s="229">
        <f t="shared" si="18"/>
        <v>2592157</v>
      </c>
      <c r="O57" s="229">
        <f t="shared" si="18"/>
        <v>0</v>
      </c>
      <c r="P57" s="229">
        <f t="shared" si="18"/>
        <v>0</v>
      </c>
      <c r="Q57" s="229">
        <f t="shared" si="18"/>
        <v>1296000</v>
      </c>
      <c r="R57" s="229">
        <f t="shared" si="18"/>
        <v>422695</v>
      </c>
      <c r="S57" s="229">
        <f t="shared" si="18"/>
        <v>37025741</v>
      </c>
      <c r="T57" s="255">
        <f t="shared" si="4"/>
        <v>22.16963888697046</v>
      </c>
    </row>
    <row r="58" spans="1:20" ht="25.5" customHeight="1">
      <c r="A58" s="232" t="s">
        <v>252</v>
      </c>
      <c r="B58" s="233" t="s">
        <v>253</v>
      </c>
      <c r="C58" s="229">
        <f t="shared" si="8"/>
        <v>22407509</v>
      </c>
      <c r="D58" s="234">
        <f>'[3]T10-TIEN'!D56</f>
        <v>19499863</v>
      </c>
      <c r="E58" s="249">
        <f>'[3]T10-TIEN'!E56+'[3]T11-TIEN'!E54+'[3]T12-TIEN'!E54-27600-100+'[3]T1-TIEN'!E54</f>
        <v>2907646</v>
      </c>
      <c r="F58" s="234">
        <f>'[3]T10-TIEN'!F56+'[3]T11-TIEN'!F54+'[3]T12-TIEN'!F54+'[3]T1-TIEN'!F54</f>
        <v>31495</v>
      </c>
      <c r="G58" s="234">
        <f>'[3]T10-TIEN'!G56+'[3]T11-TIEN'!G54+'[3]T12-TIEN'!G54+'[3]T1-TIEN'!G54</f>
        <v>0</v>
      </c>
      <c r="H58" s="229">
        <f t="shared" si="2"/>
        <v>22376014</v>
      </c>
      <c r="I58" s="229">
        <f t="shared" si="15"/>
        <v>22122002</v>
      </c>
      <c r="J58" s="249">
        <f>'[3]T10-TIEN'!J56+'[3]T11-TIEN'!J54+'[3]T12-TIEN'!J54-1100+'[3]T1-TIEN'!J54</f>
        <v>8113797</v>
      </c>
      <c r="K58" s="234">
        <f>'[3]T10-TIEN'!K56+'[3]T11-TIEN'!K54+'[3]T12-TIEN'!K54+'[3]T1-TIEN'!K54</f>
        <v>0</v>
      </c>
      <c r="L58" s="234">
        <f>'[3]T10-TIEN'!L56+'[3]T11-TIEN'!L54+'[3]T12-TIEN'!L54+'[3]T1-TIEN'!L54</f>
        <v>0</v>
      </c>
      <c r="M58" s="234">
        <f>'[3]T1-TIEN'!M54</f>
        <v>10985205</v>
      </c>
      <c r="N58" s="234">
        <f>'[3]T1-TIEN'!N54</f>
        <v>1727000</v>
      </c>
      <c r="O58" s="234">
        <f>'[3]T1-TIEN'!O54</f>
        <v>0</v>
      </c>
      <c r="P58" s="234">
        <f>'[3]T1-TIEN'!P54</f>
        <v>0</v>
      </c>
      <c r="Q58" s="234">
        <f>'[3]T1-TIEN'!Q54</f>
        <v>1296000</v>
      </c>
      <c r="R58" s="234">
        <f>'[3]T1-TIEN'!R54</f>
        <v>254012</v>
      </c>
      <c r="S58" s="230">
        <f t="shared" si="16"/>
        <v>14262217</v>
      </c>
      <c r="T58" s="255">
        <f t="shared" si="4"/>
        <v>36.6774987182444</v>
      </c>
    </row>
    <row r="59" spans="1:20" ht="25.5" customHeight="1">
      <c r="A59" s="232" t="s">
        <v>254</v>
      </c>
      <c r="B59" s="243" t="s">
        <v>255</v>
      </c>
      <c r="C59" s="229">
        <f t="shared" si="8"/>
        <v>11724662</v>
      </c>
      <c r="D59" s="234">
        <f>'[3]T10-TIEN'!D57</f>
        <v>5413598</v>
      </c>
      <c r="E59" s="249">
        <f>'[3]T10-TIEN'!E57+'[3]T11-TIEN'!E55+'[3]T12-TIEN'!E55+27600-1000+'[3]T1-TIEN'!E55</f>
        <v>6311064</v>
      </c>
      <c r="F59" s="234">
        <f>'[3]T10-TIEN'!F57+'[3]T11-TIEN'!F55+'[3]T12-TIEN'!F55+'[3]T1-TIEN'!F55</f>
        <v>27600</v>
      </c>
      <c r="G59" s="234">
        <f>'[3]T10-TIEN'!G57+'[3]T11-TIEN'!G55+'[3]T12-TIEN'!G55+'[3]T1-TIEN'!G55</f>
        <v>0</v>
      </c>
      <c r="H59" s="229">
        <f t="shared" si="2"/>
        <v>11697062</v>
      </c>
      <c r="I59" s="229">
        <f t="shared" si="15"/>
        <v>11606199</v>
      </c>
      <c r="J59" s="234">
        <f>'[3]T10-TIEN'!J57+'[3]T11-TIEN'!J55+'[3]T12-TIEN'!J55+'[3]T1-TIEN'!J55</f>
        <v>934375</v>
      </c>
      <c r="K59" s="234">
        <f>'[3]T10-TIEN'!K57+'[3]T11-TIEN'!K55+'[3]T12-TIEN'!K55+'[3]T1-TIEN'!K55</f>
        <v>400</v>
      </c>
      <c r="L59" s="234">
        <f>'[3]T10-TIEN'!L57+'[3]T11-TIEN'!L55+'[3]T12-TIEN'!L55+'[3]T1-TIEN'!L55</f>
        <v>0</v>
      </c>
      <c r="M59" s="234">
        <f>'[3]T1-TIEN'!M55</f>
        <v>10671424</v>
      </c>
      <c r="N59" s="234">
        <f>'[3]T1-TIEN'!N55</f>
        <v>0</v>
      </c>
      <c r="O59" s="234">
        <f>'[3]T1-TIEN'!O55</f>
        <v>0</v>
      </c>
      <c r="P59" s="234">
        <f>'[3]T1-TIEN'!P55</f>
        <v>0</v>
      </c>
      <c r="Q59" s="234">
        <f>'[3]T1-TIEN'!Q55</f>
        <v>0</v>
      </c>
      <c r="R59" s="234">
        <f>'[3]T1-TIEN'!R55</f>
        <v>90863</v>
      </c>
      <c r="S59" s="230">
        <f t="shared" si="16"/>
        <v>10762287</v>
      </c>
      <c r="T59" s="255">
        <f t="shared" si="4"/>
        <v>8.054101088564826</v>
      </c>
    </row>
    <row r="60" spans="1:20" ht="25.5" customHeight="1">
      <c r="A60" s="232" t="s">
        <v>256</v>
      </c>
      <c r="B60" s="243" t="s">
        <v>257</v>
      </c>
      <c r="C60" s="229">
        <f t="shared" si="8"/>
        <v>7577767</v>
      </c>
      <c r="D60" s="234">
        <f>'[3]T10-TIEN'!D58</f>
        <v>5177717</v>
      </c>
      <c r="E60" s="249">
        <f>'[3]T10-TIEN'!E58+'[3]T11-TIEN'!E56+'[3]T12-TIEN'!E56+100+'[3]T1-TIEN'!E56</f>
        <v>2400050</v>
      </c>
      <c r="F60" s="234">
        <f>'[3]T10-TIEN'!F58+'[3]T11-TIEN'!F56+'[3]T12-TIEN'!F56+'[3]T1-TIEN'!F56</f>
        <v>0</v>
      </c>
      <c r="G60" s="234">
        <f>'[3]T10-TIEN'!G58+'[3]T11-TIEN'!G56+'[3]T12-TIEN'!G56+'[3]T1-TIEN'!G56</f>
        <v>0</v>
      </c>
      <c r="H60" s="229">
        <f t="shared" si="2"/>
        <v>7577767</v>
      </c>
      <c r="I60" s="229">
        <f t="shared" si="15"/>
        <v>7534541</v>
      </c>
      <c r="J60" s="249">
        <f>'[3]T10-TIEN'!J58+'[3]T11-TIEN'!J56+'[3]T12-TIEN'!J56+100+'[3]T1-TIEN'!J56</f>
        <v>284585</v>
      </c>
      <c r="K60" s="234">
        <f>'[3]T10-TIEN'!K58+'[3]T11-TIEN'!K56+'[3]T12-TIEN'!K56+'[3]T1-TIEN'!K56</f>
        <v>0</v>
      </c>
      <c r="L60" s="234">
        <f>'[3]T10-TIEN'!L58+'[3]T11-TIEN'!L56+'[3]T12-TIEN'!L56+'[3]T1-TIEN'!L56</f>
        <v>0</v>
      </c>
      <c r="M60" s="234">
        <f>'[3]T1-TIEN'!M56</f>
        <v>6432799</v>
      </c>
      <c r="N60" s="234">
        <f>'[3]T1-TIEN'!N56</f>
        <v>817157</v>
      </c>
      <c r="O60" s="234">
        <f>'[3]T1-TIEN'!O56</f>
        <v>0</v>
      </c>
      <c r="P60" s="234">
        <f>'[3]T1-TIEN'!P56</f>
        <v>0</v>
      </c>
      <c r="Q60" s="234">
        <f>'[3]T1-TIEN'!Q56</f>
        <v>0</v>
      </c>
      <c r="R60" s="234">
        <f>'[3]T1-TIEN'!R56</f>
        <v>43226</v>
      </c>
      <c r="S60" s="230">
        <f t="shared" si="16"/>
        <v>7293182</v>
      </c>
      <c r="T60" s="255">
        <f t="shared" si="4"/>
        <v>3.777071489822671</v>
      </c>
    </row>
    <row r="61" spans="1:20" ht="25.5" customHeight="1">
      <c r="A61" s="232" t="s">
        <v>258</v>
      </c>
      <c r="B61" s="233" t="s">
        <v>259</v>
      </c>
      <c r="C61" s="229">
        <f t="shared" si="8"/>
        <v>5801116</v>
      </c>
      <c r="D61" s="234">
        <f>'[3]T10-TIEN'!D59</f>
        <v>2374657</v>
      </c>
      <c r="E61" s="234">
        <f>'[3]T10-TIEN'!E59+'[3]T11-TIEN'!E57+'[3]T12-TIEN'!E57+'[3]T1-TIEN'!E57</f>
        <v>3426459</v>
      </c>
      <c r="F61" s="234">
        <f>'[3]T10-TIEN'!F59+'[3]T11-TIEN'!F57+'[3]T12-TIEN'!F57+'[3]T1-TIEN'!F57</f>
        <v>0</v>
      </c>
      <c r="G61" s="234">
        <f>'[3]T10-TIEN'!G59+'[3]T11-TIEN'!G57+'[3]T12-TIEN'!G57+'[3]T1-TIEN'!G57</f>
        <v>0</v>
      </c>
      <c r="H61" s="229">
        <f t="shared" si="2"/>
        <v>5801116</v>
      </c>
      <c r="I61" s="229">
        <f t="shared" si="15"/>
        <v>5766522</v>
      </c>
      <c r="J61" s="234">
        <f>'[3]T10-TIEN'!J59+'[3]T11-TIEN'!J57+'[3]T12-TIEN'!J57+'[3]T1-TIEN'!J57</f>
        <v>1074461</v>
      </c>
      <c r="K61" s="234">
        <f>'[3]T10-TIEN'!K59+'[3]T11-TIEN'!K57+'[3]T12-TIEN'!K57+'[3]T1-TIEN'!K57</f>
        <v>18600</v>
      </c>
      <c r="L61" s="234">
        <f>'[3]T10-TIEN'!L59+'[3]T11-TIEN'!L57+'[3]T12-TIEN'!L57+'[3]T1-TIEN'!L57</f>
        <v>0</v>
      </c>
      <c r="M61" s="234">
        <f>'[3]T1-TIEN'!M57</f>
        <v>4625461</v>
      </c>
      <c r="N61" s="234">
        <f>'[3]T1-TIEN'!N57</f>
        <v>48000</v>
      </c>
      <c r="O61" s="234">
        <f>'[3]T1-TIEN'!O57</f>
        <v>0</v>
      </c>
      <c r="P61" s="234">
        <f>'[3]T1-TIEN'!P57</f>
        <v>0</v>
      </c>
      <c r="Q61" s="234">
        <f>'[3]T1-TIEN'!Q57</f>
        <v>0</v>
      </c>
      <c r="R61" s="234">
        <f>'[3]T1-TIEN'!R57</f>
        <v>34594</v>
      </c>
      <c r="S61" s="230">
        <f t="shared" si="16"/>
        <v>4708055</v>
      </c>
      <c r="T61" s="255">
        <f t="shared" si="4"/>
        <v>18.955290554687902</v>
      </c>
    </row>
    <row r="62" spans="1:20" ht="25.5" customHeight="1">
      <c r="A62" s="227" t="s">
        <v>260</v>
      </c>
      <c r="B62" s="228" t="s">
        <v>261</v>
      </c>
      <c r="C62" s="229">
        <f t="shared" si="8"/>
        <v>46053071</v>
      </c>
      <c r="D62" s="229">
        <f>SUM(D63:D66)</f>
        <v>26087542</v>
      </c>
      <c r="E62" s="229">
        <f>SUM(E63:E66)</f>
        <v>19965529</v>
      </c>
      <c r="F62" s="229">
        <f>SUM(F63:F66)</f>
        <v>3022229</v>
      </c>
      <c r="G62" s="229">
        <f>SUM(G63:G66)</f>
        <v>0</v>
      </c>
      <c r="H62" s="229">
        <f t="shared" si="2"/>
        <v>43030842</v>
      </c>
      <c r="I62" s="229">
        <f>SUM(J62:Q62)</f>
        <v>42470312</v>
      </c>
      <c r="J62" s="229">
        <f aca="true" t="shared" si="19" ref="J62:S62">SUM(J63:J66)</f>
        <v>6079735</v>
      </c>
      <c r="K62" s="229">
        <f t="shared" si="19"/>
        <v>1650000</v>
      </c>
      <c r="L62" s="229">
        <f t="shared" si="19"/>
        <v>0</v>
      </c>
      <c r="M62" s="229">
        <f t="shared" si="19"/>
        <v>33837754</v>
      </c>
      <c r="N62" s="229">
        <f t="shared" si="19"/>
        <v>250823</v>
      </c>
      <c r="O62" s="229">
        <f t="shared" si="19"/>
        <v>0</v>
      </c>
      <c r="P62" s="229">
        <f t="shared" si="19"/>
        <v>652000</v>
      </c>
      <c r="Q62" s="229">
        <f t="shared" si="19"/>
        <v>0</v>
      </c>
      <c r="R62" s="229">
        <f t="shared" si="19"/>
        <v>560530</v>
      </c>
      <c r="S62" s="229">
        <f t="shared" si="19"/>
        <v>35301107</v>
      </c>
      <c r="T62" s="255">
        <f t="shared" si="4"/>
        <v>18.200325441451902</v>
      </c>
    </row>
    <row r="63" spans="1:20" ht="25.5" customHeight="1">
      <c r="A63" s="227" t="s">
        <v>262</v>
      </c>
      <c r="B63" s="250" t="s">
        <v>263</v>
      </c>
      <c r="C63" s="229">
        <f t="shared" si="8"/>
        <v>14705493</v>
      </c>
      <c r="D63" s="234">
        <f>'[3]T10-TIEN'!D61</f>
        <v>10025056</v>
      </c>
      <c r="E63" s="234">
        <f>'[3]T10-TIEN'!E61+'[3]T11-TIEN'!E59+'[3]T12-TIEN'!E59+'[3]T1-TIEN'!E59</f>
        <v>4680437</v>
      </c>
      <c r="F63" s="234">
        <f>'[3]T10-TIEN'!F61+'[3]T11-TIEN'!F59+'[3]T12-TIEN'!F59+'[3]T1-TIEN'!F59</f>
        <v>641266</v>
      </c>
      <c r="G63" s="234">
        <f>'[3]T10-TIEN'!G61+'[3]T11-TIEN'!G59+'[3]T12-TIEN'!G59+'[3]T1-TIEN'!G59</f>
        <v>0</v>
      </c>
      <c r="H63" s="229">
        <f t="shared" si="2"/>
        <v>14064227</v>
      </c>
      <c r="I63" s="229">
        <f>SUM(J63:Q63)</f>
        <v>13913358</v>
      </c>
      <c r="J63" s="234">
        <f>'[3]T10-TIEN'!J61+'[3]T11-TIEN'!J59+'[3]T12-TIEN'!J59+'[3]T1-TIEN'!J59</f>
        <v>128263</v>
      </c>
      <c r="K63" s="234">
        <f>'[3]T10-TIEN'!K61+'[3]T11-TIEN'!K59+'[3]T12-TIEN'!K59+'[3]T1-TIEN'!K59</f>
        <v>650000</v>
      </c>
      <c r="L63" s="234">
        <f>'[3]T10-TIEN'!L61+'[3]T11-TIEN'!L59+'[3]T12-TIEN'!L59+'[3]T1-TIEN'!L59</f>
        <v>0</v>
      </c>
      <c r="M63" s="234">
        <f>'[3]T1-TIEN'!M59</f>
        <v>12894612</v>
      </c>
      <c r="N63" s="234">
        <f>'[3]T1-TIEN'!N59</f>
        <v>240483</v>
      </c>
      <c r="O63" s="234">
        <f>'[3]T1-TIEN'!O59</f>
        <v>0</v>
      </c>
      <c r="P63" s="234">
        <f>'[3]T1-TIEN'!P59</f>
        <v>0</v>
      </c>
      <c r="Q63" s="234">
        <f>'[3]T1-TIEN'!Q59</f>
        <v>0</v>
      </c>
      <c r="R63" s="234">
        <f>'[3]T1-TIEN'!R59</f>
        <v>150869</v>
      </c>
      <c r="S63" s="230">
        <f t="shared" si="16"/>
        <v>13285964</v>
      </c>
      <c r="T63" s="255">
        <f t="shared" si="4"/>
        <v>5.593638861301492</v>
      </c>
    </row>
    <row r="64" spans="1:20" ht="25.5" customHeight="1">
      <c r="A64" s="227" t="s">
        <v>264</v>
      </c>
      <c r="B64" s="250" t="s">
        <v>265</v>
      </c>
      <c r="C64" s="229">
        <f t="shared" si="8"/>
        <v>5201083</v>
      </c>
      <c r="D64" s="234">
        <f>'[3]T10-TIEN'!D62</f>
        <v>3317665</v>
      </c>
      <c r="E64" s="234">
        <f>'[3]T10-TIEN'!E62+'[3]T11-TIEN'!E60+'[3]T12-TIEN'!E60+'[3]T1-TIEN'!E60</f>
        <v>1883418</v>
      </c>
      <c r="F64" s="234">
        <f>'[3]T10-TIEN'!F62+'[3]T11-TIEN'!F60+'[3]T12-TIEN'!F60+'[3]T1-TIEN'!F60</f>
        <v>237</v>
      </c>
      <c r="G64" s="234">
        <f>'[3]T10-TIEN'!G62+'[3]T11-TIEN'!G60+'[3]T12-TIEN'!G60+'[3]T1-TIEN'!G60</f>
        <v>0</v>
      </c>
      <c r="H64" s="229">
        <f t="shared" si="2"/>
        <v>5200846</v>
      </c>
      <c r="I64" s="229">
        <f>SUM(J64:Q64)</f>
        <v>5184148</v>
      </c>
      <c r="J64" s="234">
        <f>'[3]T10-TIEN'!J62+'[3]T11-TIEN'!J60+'[3]T12-TIEN'!J60+'[3]T1-TIEN'!J60</f>
        <v>522955</v>
      </c>
      <c r="K64" s="234">
        <f>'[3]T10-TIEN'!K62+'[3]T11-TIEN'!K60+'[3]T12-TIEN'!K60+'[3]T1-TIEN'!K60</f>
        <v>0</v>
      </c>
      <c r="L64" s="234">
        <f>'[3]T10-TIEN'!L62+'[3]T11-TIEN'!L60+'[3]T12-TIEN'!L60+'[3]T1-TIEN'!L60</f>
        <v>0</v>
      </c>
      <c r="M64" s="234">
        <f>'[3]T1-TIEN'!M60</f>
        <v>4653853</v>
      </c>
      <c r="N64" s="234">
        <f>'[3]T1-TIEN'!N60</f>
        <v>7340</v>
      </c>
      <c r="O64" s="234">
        <f>'[3]T1-TIEN'!O60</f>
        <v>0</v>
      </c>
      <c r="P64" s="234">
        <f>'[3]T1-TIEN'!P60</f>
        <v>0</v>
      </c>
      <c r="Q64" s="234">
        <f>'[3]T1-TIEN'!Q60</f>
        <v>0</v>
      </c>
      <c r="R64" s="234">
        <f>'[3]T1-TIEN'!R60</f>
        <v>16698</v>
      </c>
      <c r="S64" s="230">
        <f t="shared" si="16"/>
        <v>4677891</v>
      </c>
      <c r="T64" s="255">
        <f t="shared" si="4"/>
        <v>10.087578518205884</v>
      </c>
    </row>
    <row r="65" spans="1:20" ht="25.5" customHeight="1">
      <c r="A65" s="227" t="s">
        <v>266</v>
      </c>
      <c r="B65" s="250" t="s">
        <v>267</v>
      </c>
      <c r="C65" s="229">
        <f t="shared" si="8"/>
        <v>10791274</v>
      </c>
      <c r="D65" s="234">
        <f>'[3]T10-TIEN'!D63</f>
        <v>9111786</v>
      </c>
      <c r="E65" s="234">
        <f>'[3]T10-TIEN'!E63+'[3]T11-TIEN'!E61+'[3]T12-TIEN'!E61+'[3]T1-TIEN'!E61</f>
        <v>1679488</v>
      </c>
      <c r="F65" s="234">
        <f>'[3]T10-TIEN'!F63+'[3]T11-TIEN'!F61+'[3]T12-TIEN'!F61+'[3]T1-TIEN'!F61</f>
        <v>0</v>
      </c>
      <c r="G65" s="234">
        <f>'[3]T10-TIEN'!G63+'[3]T11-TIEN'!G61+'[3]T12-TIEN'!G61+'[3]T1-TIEN'!G61</f>
        <v>0</v>
      </c>
      <c r="H65" s="229">
        <f t="shared" si="2"/>
        <v>10791274</v>
      </c>
      <c r="I65" s="229">
        <f>SUM(J65:Q65)</f>
        <v>10764002</v>
      </c>
      <c r="J65" s="234">
        <f>'[3]T10-TIEN'!J63+'[3]T11-TIEN'!J61+'[3]T12-TIEN'!J61+'[3]T1-TIEN'!J61</f>
        <v>4985858</v>
      </c>
      <c r="K65" s="234">
        <f>'[3]T10-TIEN'!K63+'[3]T11-TIEN'!K61+'[3]T12-TIEN'!K61+'[3]T1-TIEN'!K61</f>
        <v>0</v>
      </c>
      <c r="L65" s="234">
        <f>'[3]T10-TIEN'!L63+'[3]T11-TIEN'!L61+'[3]T12-TIEN'!L61+'[3]T1-TIEN'!L61</f>
        <v>0</v>
      </c>
      <c r="M65" s="234">
        <f>'[3]T1-TIEN'!M61</f>
        <v>5126144</v>
      </c>
      <c r="N65" s="234">
        <f>'[3]T1-TIEN'!N61</f>
        <v>0</v>
      </c>
      <c r="O65" s="234">
        <f>'[3]T1-TIEN'!O61</f>
        <v>0</v>
      </c>
      <c r="P65" s="234">
        <f>'[3]T1-TIEN'!P61</f>
        <v>652000</v>
      </c>
      <c r="Q65" s="234">
        <f>'[3]T1-TIEN'!Q61</f>
        <v>0</v>
      </c>
      <c r="R65" s="234">
        <f>'[3]T1-TIEN'!R61</f>
        <v>27272</v>
      </c>
      <c r="S65" s="230">
        <f t="shared" si="16"/>
        <v>5805416</v>
      </c>
      <c r="T65" s="255">
        <f t="shared" si="4"/>
        <v>46.319742415506795</v>
      </c>
    </row>
    <row r="66" spans="1:20" ht="25.5" customHeight="1">
      <c r="A66" s="227" t="s">
        <v>268</v>
      </c>
      <c r="B66" s="233" t="s">
        <v>269</v>
      </c>
      <c r="C66" s="229">
        <f t="shared" si="8"/>
        <v>15355221</v>
      </c>
      <c r="D66" s="234">
        <f>'[3]T10-TIEN'!D64</f>
        <v>3633035</v>
      </c>
      <c r="E66" s="234">
        <f>'[3]T10-TIEN'!E64+'[3]T11-TIEN'!E62+'[3]T12-TIEN'!E62+'[3]T1-TIEN'!E62</f>
        <v>11722186</v>
      </c>
      <c r="F66" s="234">
        <f>'[3]T10-TIEN'!F64+'[3]T11-TIEN'!F62+'[3]T12-TIEN'!F62+'[3]T1-TIEN'!F62</f>
        <v>2380726</v>
      </c>
      <c r="G66" s="234">
        <f>'[3]T10-TIEN'!G64+'[3]T11-TIEN'!G62+'[3]T12-TIEN'!G62+'[3]T1-TIEN'!G62</f>
        <v>0</v>
      </c>
      <c r="H66" s="229">
        <f t="shared" si="2"/>
        <v>12974495</v>
      </c>
      <c r="I66" s="229">
        <f>SUM(J66:Q66)</f>
        <v>12608804</v>
      </c>
      <c r="J66" s="234">
        <f>'[3]T10-TIEN'!J64+'[3]T11-TIEN'!J62+'[3]T12-TIEN'!J62+'[3]T1-TIEN'!J62</f>
        <v>442659</v>
      </c>
      <c r="K66" s="234">
        <f>'[3]T10-TIEN'!K64+'[3]T11-TIEN'!K62+'[3]T12-TIEN'!K62+'[3]T1-TIEN'!K62</f>
        <v>1000000</v>
      </c>
      <c r="L66" s="234">
        <f>'[3]T10-TIEN'!L64+'[3]T11-TIEN'!L62+'[3]T12-TIEN'!L62+'[3]T1-TIEN'!L62</f>
        <v>0</v>
      </c>
      <c r="M66" s="234">
        <f>'[3]T1-TIEN'!M62</f>
        <v>11163145</v>
      </c>
      <c r="N66" s="234">
        <f>'[3]T1-TIEN'!N62</f>
        <v>3000</v>
      </c>
      <c r="O66" s="234">
        <f>'[3]T1-TIEN'!O62</f>
        <v>0</v>
      </c>
      <c r="P66" s="234">
        <f>'[3]T1-TIEN'!P62</f>
        <v>0</v>
      </c>
      <c r="Q66" s="234">
        <f>'[3]T1-TIEN'!Q62</f>
        <v>0</v>
      </c>
      <c r="R66" s="234">
        <f>'[3]T1-TIEN'!R62</f>
        <v>365691</v>
      </c>
      <c r="S66" s="230">
        <f t="shared" si="16"/>
        <v>11531836</v>
      </c>
      <c r="T66" s="255">
        <f t="shared" si="4"/>
        <v>11.441679956322583</v>
      </c>
    </row>
    <row r="67" spans="1:21" s="152" customFormat="1" ht="19.5">
      <c r="A67" s="596" t="s">
        <v>438</v>
      </c>
      <c r="B67" s="596"/>
      <c r="C67" s="596"/>
      <c r="D67" s="596"/>
      <c r="E67" s="596"/>
      <c r="F67" s="257"/>
      <c r="G67" s="257"/>
      <c r="H67" s="257"/>
      <c r="I67" s="257"/>
      <c r="J67" s="257"/>
      <c r="K67" s="257"/>
      <c r="L67" s="257"/>
      <c r="M67" s="597" t="s">
        <v>437</v>
      </c>
      <c r="N67" s="597"/>
      <c r="O67" s="597"/>
      <c r="P67" s="597"/>
      <c r="Q67" s="597"/>
      <c r="R67" s="597"/>
      <c r="S67" s="597"/>
      <c r="T67" s="171"/>
      <c r="U67" s="171"/>
    </row>
    <row r="68" spans="1:21" s="252" customFormat="1" ht="19.5" customHeight="1">
      <c r="A68" s="598" t="s">
        <v>174</v>
      </c>
      <c r="B68" s="598"/>
      <c r="C68" s="598"/>
      <c r="D68" s="598"/>
      <c r="E68" s="598"/>
      <c r="F68" s="428"/>
      <c r="G68" s="428"/>
      <c r="H68" s="428"/>
      <c r="I68" s="428"/>
      <c r="J68" s="428"/>
      <c r="K68" s="428"/>
      <c r="L68" s="428"/>
      <c r="M68" s="599" t="s">
        <v>270</v>
      </c>
      <c r="N68" s="599"/>
      <c r="O68" s="599"/>
      <c r="P68" s="599"/>
      <c r="Q68" s="599"/>
      <c r="R68" s="599"/>
      <c r="S68" s="599"/>
      <c r="T68" s="258"/>
      <c r="U68" s="251"/>
    </row>
    <row r="69" spans="1:20" ht="19.5">
      <c r="A69" s="259"/>
      <c r="B69" s="600"/>
      <c r="C69" s="600"/>
      <c r="D69" s="60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173"/>
    </row>
    <row r="70" spans="1:19" ht="19.5">
      <c r="A70" s="259"/>
      <c r="B70" s="259"/>
      <c r="C70" s="259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59"/>
    </row>
    <row r="71" spans="1:19" ht="19.5">
      <c r="A71" s="259"/>
      <c r="B71" s="259"/>
      <c r="C71" s="259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59"/>
    </row>
    <row r="72" spans="1:19" ht="19.5">
      <c r="A72" s="259"/>
      <c r="B72" s="259"/>
      <c r="C72" s="259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59"/>
    </row>
    <row r="73" spans="1:19" ht="19.5">
      <c r="A73" s="259"/>
      <c r="B73" s="259"/>
      <c r="C73" s="259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59"/>
    </row>
    <row r="74" spans="1:20" ht="19.5">
      <c r="A74" s="593" t="s">
        <v>175</v>
      </c>
      <c r="B74" s="593"/>
      <c r="C74" s="593"/>
      <c r="D74" s="593"/>
      <c r="E74" s="593"/>
      <c r="F74" s="261"/>
      <c r="G74" s="261"/>
      <c r="H74" s="261"/>
      <c r="I74" s="261"/>
      <c r="J74" s="261"/>
      <c r="K74" s="261"/>
      <c r="L74" s="261"/>
      <c r="M74" s="593" t="s">
        <v>111</v>
      </c>
      <c r="N74" s="593"/>
      <c r="O74" s="593"/>
      <c r="P74" s="593"/>
      <c r="Q74" s="593"/>
      <c r="R74" s="593"/>
      <c r="S74" s="593"/>
      <c r="T74" s="219"/>
    </row>
    <row r="75" spans="1:19" ht="19.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</row>
    <row r="76" spans="1:19" ht="19.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</row>
  </sheetData>
  <sheetProtection/>
  <mergeCells count="43">
    <mergeCell ref="B69:D69"/>
    <mergeCell ref="A74:E74"/>
    <mergeCell ref="M74:S74"/>
    <mergeCell ref="E1:P1"/>
    <mergeCell ref="Q1:T1"/>
    <mergeCell ref="A2:D2"/>
    <mergeCell ref="E2:P2"/>
    <mergeCell ref="Q2:T2"/>
    <mergeCell ref="A3:D3"/>
    <mergeCell ref="E3:P4"/>
    <mergeCell ref="Q3:T3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D7:E8"/>
    <mergeCell ref="R7:R10"/>
    <mergeCell ref="I8:I10"/>
    <mergeCell ref="J8:Q8"/>
    <mergeCell ref="D9:D10"/>
    <mergeCell ref="E9:E10"/>
    <mergeCell ref="J9:J10"/>
    <mergeCell ref="K9:K10"/>
    <mergeCell ref="L9:L10"/>
    <mergeCell ref="M9:M10"/>
    <mergeCell ref="N9:N10"/>
    <mergeCell ref="O9:O10"/>
    <mergeCell ref="P9:P10"/>
    <mergeCell ref="Q9:Q10"/>
    <mergeCell ref="A11:B11"/>
    <mergeCell ref="H7:H10"/>
    <mergeCell ref="I7:Q7"/>
    <mergeCell ref="A12:B12"/>
    <mergeCell ref="A67:E67"/>
    <mergeCell ref="M67:S67"/>
    <mergeCell ref="A68:E68"/>
    <mergeCell ref="M68:S68"/>
  </mergeCells>
  <printOptions/>
  <pageMargins left="0.34" right="0.2" top="0.4" bottom="0.34" header="0.3" footer="0.3"/>
  <pageSetup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70" customWidth="1"/>
    <col min="2" max="2" width="30.421875" style="270" customWidth="1"/>
    <col min="3" max="21" width="6.00390625" style="270" customWidth="1"/>
    <col min="22" max="16384" width="9.140625" style="270" customWidth="1"/>
  </cols>
  <sheetData>
    <row r="1" spans="1:23" ht="18" customHeight="1">
      <c r="A1" s="262"/>
      <c r="B1" s="263"/>
      <c r="C1" s="264"/>
      <c r="D1" s="264"/>
      <c r="E1" s="265"/>
      <c r="F1" s="608" t="s">
        <v>289</v>
      </c>
      <c r="G1" s="608"/>
      <c r="H1" s="608"/>
      <c r="I1" s="608"/>
      <c r="J1" s="608"/>
      <c r="K1" s="608"/>
      <c r="L1" s="608"/>
      <c r="M1" s="608"/>
      <c r="N1" s="608"/>
      <c r="O1" s="266"/>
      <c r="P1" s="267"/>
      <c r="Q1" s="267"/>
      <c r="R1" s="267"/>
      <c r="S1" s="267"/>
      <c r="T1" s="267"/>
      <c r="U1" s="268"/>
      <c r="V1" s="269"/>
      <c r="W1" s="268"/>
    </row>
    <row r="2" spans="1:23" ht="16.5" customHeight="1">
      <c r="A2" s="271"/>
      <c r="B2" s="272" t="s">
        <v>290</v>
      </c>
      <c r="C2" s="273"/>
      <c r="D2" s="262"/>
      <c r="E2" s="274"/>
      <c r="F2" s="608"/>
      <c r="G2" s="608"/>
      <c r="H2" s="608"/>
      <c r="I2" s="608"/>
      <c r="J2" s="608"/>
      <c r="K2" s="608"/>
      <c r="L2" s="608"/>
      <c r="M2" s="608"/>
      <c r="N2" s="608"/>
      <c r="O2" s="609" t="s">
        <v>291</v>
      </c>
      <c r="P2" s="609"/>
      <c r="Q2" s="609"/>
      <c r="R2" s="609"/>
      <c r="S2" s="609"/>
      <c r="T2" s="609"/>
      <c r="U2" s="609"/>
      <c r="V2" s="275"/>
      <c r="W2" s="268"/>
    </row>
    <row r="3" spans="1:23" ht="21.75" customHeight="1">
      <c r="A3" s="271"/>
      <c r="B3" s="276" t="s">
        <v>292</v>
      </c>
      <c r="C3" s="273"/>
      <c r="D3" s="274"/>
      <c r="E3" s="274"/>
      <c r="F3" s="610" t="s">
        <v>293</v>
      </c>
      <c r="G3" s="610"/>
      <c r="H3" s="610"/>
      <c r="I3" s="610"/>
      <c r="J3" s="610"/>
      <c r="K3" s="610"/>
      <c r="L3" s="610"/>
      <c r="M3" s="610"/>
      <c r="N3" s="610"/>
      <c r="O3" s="609" t="s">
        <v>294</v>
      </c>
      <c r="P3" s="609"/>
      <c r="Q3" s="609"/>
      <c r="R3" s="609"/>
      <c r="S3" s="609"/>
      <c r="T3" s="609"/>
      <c r="U3" s="609"/>
      <c r="V3" s="268"/>
      <c r="W3" s="268"/>
    </row>
    <row r="4" spans="1:23" ht="15" customHeight="1">
      <c r="A4" s="611"/>
      <c r="B4" s="611"/>
      <c r="C4" s="611"/>
      <c r="D4" s="611"/>
      <c r="E4" s="611"/>
      <c r="F4" s="277"/>
      <c r="G4" s="278"/>
      <c r="H4" s="274"/>
      <c r="I4" s="274"/>
      <c r="J4" s="274"/>
      <c r="K4" s="274"/>
      <c r="L4" s="274"/>
      <c r="M4" s="274"/>
      <c r="N4" s="274"/>
      <c r="O4" s="274"/>
      <c r="P4" s="279" t="s">
        <v>295</v>
      </c>
      <c r="Q4" s="280"/>
      <c r="R4" s="280"/>
      <c r="S4" s="280"/>
      <c r="T4" s="265"/>
      <c r="U4" s="268"/>
      <c r="V4" s="268"/>
      <c r="W4" s="268"/>
    </row>
    <row r="5" spans="1:23" s="283" customFormat="1" ht="24" customHeight="1">
      <c r="A5" s="612" t="s">
        <v>184</v>
      </c>
      <c r="B5" s="613"/>
      <c r="C5" s="612" t="s">
        <v>296</v>
      </c>
      <c r="D5" s="618"/>
      <c r="E5" s="613"/>
      <c r="F5" s="620" t="s">
        <v>297</v>
      </c>
      <c r="G5" s="621"/>
      <c r="H5" s="621"/>
      <c r="I5" s="621"/>
      <c r="J5" s="621"/>
      <c r="K5" s="621"/>
      <c r="L5" s="621"/>
      <c r="M5" s="621"/>
      <c r="N5" s="621"/>
      <c r="O5" s="622"/>
      <c r="P5" s="623" t="s">
        <v>298</v>
      </c>
      <c r="Q5" s="623"/>
      <c r="R5" s="623"/>
      <c r="S5" s="623"/>
      <c r="T5" s="623"/>
      <c r="U5" s="623"/>
      <c r="V5" s="282"/>
      <c r="W5" s="282"/>
    </row>
    <row r="6" spans="1:23" s="283" customFormat="1" ht="12.75" customHeight="1">
      <c r="A6" s="614"/>
      <c r="B6" s="615"/>
      <c r="C6" s="614"/>
      <c r="D6" s="619"/>
      <c r="E6" s="619"/>
      <c r="F6" s="612" t="s">
        <v>299</v>
      </c>
      <c r="G6" s="618"/>
      <c r="H6" s="613"/>
      <c r="I6" s="623" t="s">
        <v>300</v>
      </c>
      <c r="J6" s="623"/>
      <c r="K6" s="623"/>
      <c r="L6" s="623"/>
      <c r="M6" s="623"/>
      <c r="N6" s="623"/>
      <c r="O6" s="623"/>
      <c r="P6" s="625" t="s">
        <v>24</v>
      </c>
      <c r="Q6" s="620" t="s">
        <v>25</v>
      </c>
      <c r="R6" s="621"/>
      <c r="S6" s="621"/>
      <c r="T6" s="621"/>
      <c r="U6" s="622"/>
      <c r="V6" s="282"/>
      <c r="W6" s="282"/>
    </row>
    <row r="7" spans="1:23" s="283" customFormat="1" ht="35.25" customHeight="1">
      <c r="A7" s="614"/>
      <c r="B7" s="615"/>
      <c r="C7" s="614"/>
      <c r="D7" s="619"/>
      <c r="E7" s="619"/>
      <c r="F7" s="616"/>
      <c r="G7" s="624"/>
      <c r="H7" s="617"/>
      <c r="I7" s="623" t="s">
        <v>301</v>
      </c>
      <c r="J7" s="623"/>
      <c r="K7" s="623"/>
      <c r="L7" s="623" t="s">
        <v>302</v>
      </c>
      <c r="M7" s="623"/>
      <c r="N7" s="623"/>
      <c r="O7" s="623"/>
      <c r="P7" s="626"/>
      <c r="Q7" s="625" t="s">
        <v>303</v>
      </c>
      <c r="R7" s="625" t="s">
        <v>304</v>
      </c>
      <c r="S7" s="625" t="s">
        <v>305</v>
      </c>
      <c r="T7" s="625" t="s">
        <v>306</v>
      </c>
      <c r="U7" s="625" t="s">
        <v>307</v>
      </c>
      <c r="V7" s="282" t="s">
        <v>59</v>
      </c>
      <c r="W7" s="282"/>
    </row>
    <row r="8" spans="1:23" s="283" customFormat="1" ht="14.25" customHeight="1">
      <c r="A8" s="614"/>
      <c r="B8" s="615"/>
      <c r="C8" s="625" t="s">
        <v>24</v>
      </c>
      <c r="D8" s="612" t="s">
        <v>25</v>
      </c>
      <c r="E8" s="618"/>
      <c r="F8" s="625" t="s">
        <v>24</v>
      </c>
      <c r="G8" s="612" t="s">
        <v>25</v>
      </c>
      <c r="H8" s="618"/>
      <c r="I8" s="625" t="s">
        <v>24</v>
      </c>
      <c r="J8" s="620" t="s">
        <v>25</v>
      </c>
      <c r="K8" s="618"/>
      <c r="L8" s="625" t="s">
        <v>24</v>
      </c>
      <c r="M8" s="620" t="s">
        <v>25</v>
      </c>
      <c r="N8" s="621"/>
      <c r="O8" s="622"/>
      <c r="P8" s="626"/>
      <c r="Q8" s="628"/>
      <c r="R8" s="626"/>
      <c r="S8" s="626"/>
      <c r="T8" s="626"/>
      <c r="U8" s="626"/>
      <c r="V8" s="282"/>
      <c r="W8" s="282"/>
    </row>
    <row r="9" spans="1:23" s="283" customFormat="1" ht="15" customHeight="1">
      <c r="A9" s="614"/>
      <c r="B9" s="615"/>
      <c r="C9" s="626"/>
      <c r="D9" s="281"/>
      <c r="E9" s="284"/>
      <c r="F9" s="626"/>
      <c r="G9" s="625" t="s">
        <v>308</v>
      </c>
      <c r="H9" s="625" t="s">
        <v>309</v>
      </c>
      <c r="I9" s="626"/>
      <c r="J9" s="623" t="s">
        <v>310</v>
      </c>
      <c r="K9" s="630" t="s">
        <v>311</v>
      </c>
      <c r="L9" s="626"/>
      <c r="M9" s="630" t="s">
        <v>312</v>
      </c>
      <c r="N9" s="630" t="s">
        <v>313</v>
      </c>
      <c r="O9" s="630" t="s">
        <v>314</v>
      </c>
      <c r="P9" s="626"/>
      <c r="Q9" s="628"/>
      <c r="R9" s="626"/>
      <c r="S9" s="626"/>
      <c r="T9" s="626"/>
      <c r="U9" s="626"/>
      <c r="V9" s="286"/>
      <c r="W9" s="286"/>
    </row>
    <row r="10" spans="1:29" s="283" customFormat="1" ht="121.5" customHeight="1">
      <c r="A10" s="616"/>
      <c r="B10" s="617"/>
      <c r="C10" s="627"/>
      <c r="D10" s="285" t="s">
        <v>308</v>
      </c>
      <c r="E10" s="287" t="s">
        <v>315</v>
      </c>
      <c r="F10" s="627"/>
      <c r="G10" s="627"/>
      <c r="H10" s="627"/>
      <c r="I10" s="627"/>
      <c r="J10" s="623"/>
      <c r="K10" s="631"/>
      <c r="L10" s="627"/>
      <c r="M10" s="631"/>
      <c r="N10" s="631"/>
      <c r="O10" s="631"/>
      <c r="P10" s="627"/>
      <c r="Q10" s="629"/>
      <c r="R10" s="627"/>
      <c r="S10" s="627"/>
      <c r="T10" s="627"/>
      <c r="U10" s="627"/>
      <c r="V10" s="288"/>
      <c r="W10" s="289" t="s">
        <v>59</v>
      </c>
      <c r="X10" s="290"/>
      <c r="Y10" s="290"/>
      <c r="Z10" s="290"/>
      <c r="AA10" s="290"/>
      <c r="AB10" s="290"/>
      <c r="AC10" s="290"/>
    </row>
    <row r="11" spans="1:29" s="296" customFormat="1" ht="12" customHeight="1">
      <c r="A11" s="632" t="s">
        <v>316</v>
      </c>
      <c r="B11" s="633"/>
      <c r="C11" s="291">
        <v>1</v>
      </c>
      <c r="D11" s="292">
        <v>2</v>
      </c>
      <c r="E11" s="291">
        <v>3</v>
      </c>
      <c r="F11" s="292">
        <v>4</v>
      </c>
      <c r="G11" s="291">
        <v>5</v>
      </c>
      <c r="H11" s="292">
        <v>6</v>
      </c>
      <c r="I11" s="291">
        <v>7</v>
      </c>
      <c r="J11" s="292">
        <v>8</v>
      </c>
      <c r="K11" s="291">
        <v>9</v>
      </c>
      <c r="L11" s="292">
        <v>10</v>
      </c>
      <c r="M11" s="291">
        <v>11</v>
      </c>
      <c r="N11" s="292">
        <v>12</v>
      </c>
      <c r="O11" s="291">
        <v>13</v>
      </c>
      <c r="P11" s="292">
        <v>14</v>
      </c>
      <c r="Q11" s="291">
        <v>15</v>
      </c>
      <c r="R11" s="292">
        <v>16</v>
      </c>
      <c r="S11" s="291">
        <v>17</v>
      </c>
      <c r="T11" s="292">
        <v>18</v>
      </c>
      <c r="U11" s="291">
        <v>19</v>
      </c>
      <c r="V11" s="293"/>
      <c r="W11" s="294"/>
      <c r="X11" s="295"/>
      <c r="Y11" s="295"/>
      <c r="Z11" s="295"/>
      <c r="AA11" s="295"/>
      <c r="AB11" s="295"/>
      <c r="AC11" s="295"/>
    </row>
    <row r="12" spans="1:29" ht="12.75" customHeight="1">
      <c r="A12" s="634" t="s">
        <v>24</v>
      </c>
      <c r="B12" s="635"/>
      <c r="C12" s="297">
        <f>SUM(C13:C14)</f>
        <v>10</v>
      </c>
      <c r="D12" s="297">
        <f>SUM(D13:D14)</f>
        <v>2</v>
      </c>
      <c r="E12" s="297">
        <f aca="true" t="shared" si="0" ref="E12:U12">SUM(E13:E14)</f>
        <v>8</v>
      </c>
      <c r="F12" s="297">
        <f t="shared" si="0"/>
        <v>10</v>
      </c>
      <c r="G12" s="297">
        <f t="shared" si="0"/>
        <v>2</v>
      </c>
      <c r="H12" s="297">
        <f t="shared" si="0"/>
        <v>8</v>
      </c>
      <c r="I12" s="297">
        <f t="shared" si="0"/>
        <v>10</v>
      </c>
      <c r="J12" s="297">
        <f t="shared" si="0"/>
        <v>8</v>
      </c>
      <c r="K12" s="297">
        <f t="shared" si="0"/>
        <v>2</v>
      </c>
      <c r="L12" s="297">
        <f t="shared" si="0"/>
        <v>0</v>
      </c>
      <c r="M12" s="297">
        <f t="shared" si="0"/>
        <v>0</v>
      </c>
      <c r="N12" s="297">
        <f t="shared" si="0"/>
        <v>0</v>
      </c>
      <c r="O12" s="297">
        <f t="shared" si="0"/>
        <v>0</v>
      </c>
      <c r="P12" s="297">
        <f t="shared" si="0"/>
        <v>10</v>
      </c>
      <c r="Q12" s="297">
        <f t="shared" si="0"/>
        <v>4</v>
      </c>
      <c r="R12" s="297">
        <f t="shared" si="0"/>
        <v>0</v>
      </c>
      <c r="S12" s="297">
        <f t="shared" si="0"/>
        <v>0</v>
      </c>
      <c r="T12" s="297">
        <f t="shared" si="0"/>
        <v>2</v>
      </c>
      <c r="U12" s="297">
        <f t="shared" si="0"/>
        <v>4</v>
      </c>
      <c r="V12" s="298"/>
      <c r="W12" s="299"/>
      <c r="X12" s="300"/>
      <c r="Y12" s="300"/>
      <c r="Z12" s="300"/>
      <c r="AA12" s="300"/>
      <c r="AB12" s="300"/>
      <c r="AC12" s="300"/>
    </row>
    <row r="13" spans="1:29" ht="14.25" customHeight="1">
      <c r="A13" s="301" t="s">
        <v>29</v>
      </c>
      <c r="B13" s="302" t="s">
        <v>317</v>
      </c>
      <c r="C13" s="303">
        <v>2</v>
      </c>
      <c r="D13" s="303">
        <v>0</v>
      </c>
      <c r="E13" s="303">
        <v>2</v>
      </c>
      <c r="F13" s="303">
        <v>2</v>
      </c>
      <c r="G13" s="304">
        <v>0</v>
      </c>
      <c r="H13" s="304">
        <v>2</v>
      </c>
      <c r="I13" s="304">
        <v>2</v>
      </c>
      <c r="J13" s="305">
        <v>0</v>
      </c>
      <c r="K13" s="305">
        <v>2</v>
      </c>
      <c r="L13" s="305">
        <v>0</v>
      </c>
      <c r="M13" s="305">
        <v>0</v>
      </c>
      <c r="N13" s="305">
        <v>0</v>
      </c>
      <c r="O13" s="305">
        <v>0</v>
      </c>
      <c r="P13" s="305">
        <v>2</v>
      </c>
      <c r="Q13" s="305">
        <v>1</v>
      </c>
      <c r="R13" s="305">
        <v>0</v>
      </c>
      <c r="S13" s="305">
        <v>0</v>
      </c>
      <c r="T13" s="305">
        <v>0</v>
      </c>
      <c r="U13" s="305">
        <v>1</v>
      </c>
      <c r="V13" s="306"/>
      <c r="W13" s="299"/>
      <c r="X13" s="300"/>
      <c r="Y13" s="300"/>
      <c r="Z13" s="300"/>
      <c r="AA13" s="300"/>
      <c r="AB13" s="300"/>
      <c r="AC13" s="300"/>
    </row>
    <row r="14" spans="1:29" ht="14.25" customHeight="1">
      <c r="A14" s="307" t="s">
        <v>33</v>
      </c>
      <c r="B14" s="308" t="s">
        <v>203</v>
      </c>
      <c r="C14" s="309">
        <f aca="true" t="shared" si="1" ref="C14:U14">SUM(C15:C22)</f>
        <v>8</v>
      </c>
      <c r="D14" s="309">
        <f t="shared" si="1"/>
        <v>2</v>
      </c>
      <c r="E14" s="309">
        <f t="shared" si="1"/>
        <v>6</v>
      </c>
      <c r="F14" s="309">
        <f t="shared" si="1"/>
        <v>8</v>
      </c>
      <c r="G14" s="309">
        <f t="shared" si="1"/>
        <v>2</v>
      </c>
      <c r="H14" s="309">
        <f t="shared" si="1"/>
        <v>6</v>
      </c>
      <c r="I14" s="309">
        <f t="shared" si="1"/>
        <v>8</v>
      </c>
      <c r="J14" s="309">
        <f t="shared" si="1"/>
        <v>8</v>
      </c>
      <c r="K14" s="309">
        <f t="shared" si="1"/>
        <v>0</v>
      </c>
      <c r="L14" s="309">
        <f t="shared" si="1"/>
        <v>0</v>
      </c>
      <c r="M14" s="309">
        <f t="shared" si="1"/>
        <v>0</v>
      </c>
      <c r="N14" s="309">
        <f t="shared" si="1"/>
        <v>0</v>
      </c>
      <c r="O14" s="309">
        <f t="shared" si="1"/>
        <v>0</v>
      </c>
      <c r="P14" s="309">
        <f t="shared" si="1"/>
        <v>8</v>
      </c>
      <c r="Q14" s="309">
        <f t="shared" si="1"/>
        <v>3</v>
      </c>
      <c r="R14" s="309">
        <f t="shared" si="1"/>
        <v>0</v>
      </c>
      <c r="S14" s="309">
        <f t="shared" si="1"/>
        <v>0</v>
      </c>
      <c r="T14" s="309">
        <f t="shared" si="1"/>
        <v>2</v>
      </c>
      <c r="U14" s="309">
        <f t="shared" si="1"/>
        <v>3</v>
      </c>
      <c r="V14" s="299"/>
      <c r="W14" s="299"/>
      <c r="X14" s="300"/>
      <c r="Y14" s="300"/>
      <c r="Z14" s="300"/>
      <c r="AA14" s="300"/>
      <c r="AB14" s="300"/>
      <c r="AC14" s="300"/>
    </row>
    <row r="15" spans="1:29" ht="14.25" customHeight="1">
      <c r="A15" s="301" t="s">
        <v>39</v>
      </c>
      <c r="B15" s="302" t="s">
        <v>318</v>
      </c>
      <c r="C15" s="303">
        <v>0</v>
      </c>
      <c r="D15" s="303"/>
      <c r="E15" s="303"/>
      <c r="F15" s="303">
        <v>0</v>
      </c>
      <c r="G15" s="304"/>
      <c r="H15" s="304"/>
      <c r="I15" s="304">
        <v>0</v>
      </c>
      <c r="J15" s="305"/>
      <c r="K15" s="305"/>
      <c r="L15" s="305">
        <v>0</v>
      </c>
      <c r="M15" s="305"/>
      <c r="N15" s="305"/>
      <c r="O15" s="305"/>
      <c r="P15" s="305">
        <v>0</v>
      </c>
      <c r="Q15" s="305"/>
      <c r="R15" s="305"/>
      <c r="S15" s="305"/>
      <c r="T15" s="305"/>
      <c r="U15" s="305"/>
      <c r="V15" s="299"/>
      <c r="W15" s="299"/>
      <c r="X15" s="300"/>
      <c r="Y15" s="300"/>
      <c r="Z15" s="300"/>
      <c r="AA15" s="300"/>
      <c r="AB15" s="300"/>
      <c r="AC15" s="300"/>
    </row>
    <row r="16" spans="1:23" ht="14.25" customHeight="1">
      <c r="A16" s="301" t="s">
        <v>55</v>
      </c>
      <c r="B16" s="302" t="s">
        <v>319</v>
      </c>
      <c r="C16" s="303">
        <v>0</v>
      </c>
      <c r="D16" s="303"/>
      <c r="E16" s="303"/>
      <c r="F16" s="303">
        <v>0</v>
      </c>
      <c r="G16" s="304"/>
      <c r="H16" s="304"/>
      <c r="I16" s="304">
        <v>0</v>
      </c>
      <c r="J16" s="305"/>
      <c r="K16" s="305"/>
      <c r="L16" s="305">
        <v>0</v>
      </c>
      <c r="M16" s="305"/>
      <c r="N16" s="305"/>
      <c r="O16" s="305"/>
      <c r="P16" s="305">
        <v>0</v>
      </c>
      <c r="Q16" s="305"/>
      <c r="R16" s="305"/>
      <c r="S16" s="305"/>
      <c r="T16" s="305"/>
      <c r="U16" s="305"/>
      <c r="V16" s="268"/>
      <c r="W16" s="268" t="s">
        <v>59</v>
      </c>
    </row>
    <row r="17" spans="1:23" ht="14.25" customHeight="1">
      <c r="A17" s="310" t="s">
        <v>57</v>
      </c>
      <c r="B17" s="302" t="s">
        <v>320</v>
      </c>
      <c r="C17" s="311">
        <v>1</v>
      </c>
      <c r="D17" s="311">
        <v>0</v>
      </c>
      <c r="E17" s="311">
        <v>1</v>
      </c>
      <c r="F17" s="311">
        <v>1</v>
      </c>
      <c r="G17" s="304">
        <v>0</v>
      </c>
      <c r="H17" s="304">
        <v>1</v>
      </c>
      <c r="I17" s="304">
        <v>1</v>
      </c>
      <c r="J17" s="305">
        <v>1</v>
      </c>
      <c r="K17" s="305">
        <v>0</v>
      </c>
      <c r="L17" s="305">
        <v>0</v>
      </c>
      <c r="M17" s="305"/>
      <c r="N17" s="305"/>
      <c r="O17" s="305"/>
      <c r="P17" s="305">
        <v>1</v>
      </c>
      <c r="Q17" s="305">
        <v>0</v>
      </c>
      <c r="R17" s="305">
        <v>0</v>
      </c>
      <c r="S17" s="305">
        <v>0</v>
      </c>
      <c r="T17" s="305">
        <v>1</v>
      </c>
      <c r="U17" s="305">
        <v>0</v>
      </c>
      <c r="V17" s="268"/>
      <c r="W17" s="268"/>
    </row>
    <row r="18" spans="1:23" ht="14.25" customHeight="1">
      <c r="A18" s="312">
        <v>4</v>
      </c>
      <c r="B18" s="302" t="s">
        <v>321</v>
      </c>
      <c r="C18" s="311">
        <v>0</v>
      </c>
      <c r="D18" s="311"/>
      <c r="E18" s="311"/>
      <c r="F18" s="311">
        <v>0</v>
      </c>
      <c r="G18" s="304"/>
      <c r="H18" s="304"/>
      <c r="I18" s="304">
        <v>0</v>
      </c>
      <c r="J18" s="305"/>
      <c r="K18" s="305"/>
      <c r="L18" s="305">
        <v>0</v>
      </c>
      <c r="M18" s="305"/>
      <c r="N18" s="305"/>
      <c r="O18" s="305"/>
      <c r="P18" s="305">
        <v>0</v>
      </c>
      <c r="Q18" s="305"/>
      <c r="R18" s="305"/>
      <c r="S18" s="305"/>
      <c r="T18" s="305"/>
      <c r="U18" s="305"/>
      <c r="V18" s="268"/>
      <c r="W18" s="268"/>
    </row>
    <row r="19" spans="1:23" ht="14.25" customHeight="1">
      <c r="A19" s="310" t="s">
        <v>95</v>
      </c>
      <c r="B19" s="302" t="s">
        <v>322</v>
      </c>
      <c r="C19" s="311">
        <v>3</v>
      </c>
      <c r="D19" s="311">
        <v>2</v>
      </c>
      <c r="E19" s="311">
        <v>1</v>
      </c>
      <c r="F19" s="311">
        <v>3</v>
      </c>
      <c r="G19" s="304">
        <v>2</v>
      </c>
      <c r="H19" s="304">
        <v>1</v>
      </c>
      <c r="I19" s="304">
        <v>3</v>
      </c>
      <c r="J19" s="305">
        <v>3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305">
        <v>3</v>
      </c>
      <c r="Q19" s="305">
        <v>3</v>
      </c>
      <c r="R19" s="305">
        <v>0</v>
      </c>
      <c r="S19" s="305">
        <v>0</v>
      </c>
      <c r="T19" s="305">
        <v>0</v>
      </c>
      <c r="U19" s="305">
        <v>0</v>
      </c>
      <c r="V19" s="268"/>
      <c r="W19" s="268"/>
    </row>
    <row r="20" spans="1:23" ht="14.25" customHeight="1">
      <c r="A20" s="310" t="s">
        <v>239</v>
      </c>
      <c r="B20" s="302" t="s">
        <v>323</v>
      </c>
      <c r="C20" s="311">
        <v>0</v>
      </c>
      <c r="D20" s="311"/>
      <c r="E20" s="311"/>
      <c r="F20" s="311">
        <v>0</v>
      </c>
      <c r="G20" s="304"/>
      <c r="H20" s="304"/>
      <c r="I20" s="304">
        <v>0</v>
      </c>
      <c r="J20" s="304"/>
      <c r="K20" s="304"/>
      <c r="L20" s="304">
        <v>0</v>
      </c>
      <c r="M20" s="304"/>
      <c r="N20" s="304"/>
      <c r="O20" s="304"/>
      <c r="P20" s="304">
        <v>0</v>
      </c>
      <c r="Q20" s="304"/>
      <c r="R20" s="304"/>
      <c r="S20" s="304"/>
      <c r="T20" s="304"/>
      <c r="U20" s="304"/>
      <c r="V20" s="268"/>
      <c r="W20" s="268"/>
    </row>
    <row r="21" spans="1:23" ht="14.25" customHeight="1">
      <c r="A21" s="310" t="s">
        <v>143</v>
      </c>
      <c r="B21" s="302" t="s">
        <v>324</v>
      </c>
      <c r="C21" s="311">
        <v>4</v>
      </c>
      <c r="D21" s="311">
        <v>0</v>
      </c>
      <c r="E21" s="311">
        <v>4</v>
      </c>
      <c r="F21" s="311">
        <v>4</v>
      </c>
      <c r="G21" s="304">
        <v>0</v>
      </c>
      <c r="H21" s="304">
        <v>4</v>
      </c>
      <c r="I21" s="304">
        <v>4</v>
      </c>
      <c r="J21" s="305">
        <v>4</v>
      </c>
      <c r="K21" s="305">
        <v>0</v>
      </c>
      <c r="L21" s="305">
        <v>0</v>
      </c>
      <c r="M21" s="305">
        <v>0</v>
      </c>
      <c r="N21" s="305">
        <v>0</v>
      </c>
      <c r="O21" s="305">
        <v>0</v>
      </c>
      <c r="P21" s="305">
        <v>4</v>
      </c>
      <c r="Q21" s="305">
        <v>0</v>
      </c>
      <c r="R21" s="305">
        <v>0</v>
      </c>
      <c r="S21" s="305">
        <v>0</v>
      </c>
      <c r="T21" s="305">
        <v>1</v>
      </c>
      <c r="U21" s="305">
        <v>3</v>
      </c>
      <c r="V21" s="268"/>
      <c r="W21" s="268"/>
    </row>
    <row r="22" spans="1:23" ht="14.25" customHeight="1">
      <c r="A22" s="313">
        <v>8</v>
      </c>
      <c r="B22" s="302" t="s">
        <v>325</v>
      </c>
      <c r="C22" s="303">
        <v>0</v>
      </c>
      <c r="D22" s="303"/>
      <c r="E22" s="303"/>
      <c r="F22" s="303">
        <v>0</v>
      </c>
      <c r="G22" s="304"/>
      <c r="H22" s="304"/>
      <c r="I22" s="304">
        <v>0</v>
      </c>
      <c r="J22" s="305"/>
      <c r="K22" s="305"/>
      <c r="L22" s="305">
        <v>0</v>
      </c>
      <c r="M22" s="305"/>
      <c r="N22" s="305"/>
      <c r="O22" s="305"/>
      <c r="P22" s="305">
        <v>0</v>
      </c>
      <c r="Q22" s="305"/>
      <c r="R22" s="305"/>
      <c r="S22" s="305"/>
      <c r="T22" s="305"/>
      <c r="U22" s="305"/>
      <c r="V22" s="268"/>
      <c r="W22" s="268"/>
    </row>
    <row r="23" spans="1:23" ht="18" customHeight="1">
      <c r="A23" s="278"/>
      <c r="B23" s="636"/>
      <c r="C23" s="636"/>
      <c r="D23" s="636"/>
      <c r="E23" s="636"/>
      <c r="F23" s="636"/>
      <c r="G23" s="636"/>
      <c r="H23" s="315"/>
      <c r="I23" s="315"/>
      <c r="J23" s="315"/>
      <c r="K23" s="315"/>
      <c r="L23" s="315"/>
      <c r="M23" s="316"/>
      <c r="N23" s="637" t="s">
        <v>326</v>
      </c>
      <c r="O23" s="637"/>
      <c r="P23" s="637"/>
      <c r="Q23" s="637"/>
      <c r="R23" s="637"/>
      <c r="S23" s="637"/>
      <c r="T23" s="637"/>
      <c r="U23" s="637"/>
      <c r="V23" s="268"/>
      <c r="W23" s="268"/>
    </row>
    <row r="24" spans="1:23" ht="19.5" customHeight="1">
      <c r="A24" s="278"/>
      <c r="B24" s="638" t="s">
        <v>327</v>
      </c>
      <c r="C24" s="638"/>
      <c r="D24" s="638"/>
      <c r="E24" s="638"/>
      <c r="F24" s="314"/>
      <c r="G24" s="314"/>
      <c r="H24" s="315"/>
      <c r="I24" s="315"/>
      <c r="J24" s="315"/>
      <c r="K24" s="315"/>
      <c r="L24" s="315"/>
      <c r="M24" s="316"/>
      <c r="N24" s="639" t="s">
        <v>328</v>
      </c>
      <c r="O24" s="639"/>
      <c r="P24" s="639"/>
      <c r="Q24" s="639"/>
      <c r="R24" s="639"/>
      <c r="S24" s="639"/>
      <c r="T24" s="639"/>
      <c r="U24" s="639"/>
      <c r="V24" s="268"/>
      <c r="W24" s="268"/>
    </row>
    <row r="25" spans="1:23" ht="15" customHeight="1">
      <c r="A25" s="278"/>
      <c r="B25" s="638"/>
      <c r="C25" s="638"/>
      <c r="D25" s="638"/>
      <c r="E25" s="638"/>
      <c r="F25" s="317"/>
      <c r="G25" s="318"/>
      <c r="H25" s="319"/>
      <c r="I25" s="319"/>
      <c r="J25" s="319"/>
      <c r="K25" s="319" t="s">
        <v>59</v>
      </c>
      <c r="L25" s="319"/>
      <c r="M25" s="316"/>
      <c r="N25" s="610" t="s">
        <v>329</v>
      </c>
      <c r="O25" s="610"/>
      <c r="P25" s="610"/>
      <c r="Q25" s="610"/>
      <c r="R25" s="610"/>
      <c r="S25" s="610"/>
      <c r="T25" s="610"/>
      <c r="U25" s="610"/>
      <c r="V25" s="268"/>
      <c r="W25" s="268"/>
    </row>
    <row r="26" spans="1:21" ht="15" customHeight="1">
      <c r="A26" s="320"/>
      <c r="B26" s="321"/>
      <c r="C26" s="321"/>
      <c r="D26" s="321"/>
      <c r="E26" s="321"/>
      <c r="F26" s="321"/>
      <c r="G26" s="322"/>
      <c r="H26" s="323"/>
      <c r="I26" s="323"/>
      <c r="J26" s="323"/>
      <c r="K26" s="323"/>
      <c r="L26" s="323"/>
      <c r="M26" s="324"/>
      <c r="N26" s="325"/>
      <c r="O26" s="325"/>
      <c r="P26" s="325"/>
      <c r="Q26" s="325"/>
      <c r="R26" s="325"/>
      <c r="S26" s="325"/>
      <c r="T26" s="325"/>
      <c r="U26" s="325"/>
    </row>
    <row r="27" spans="1:21" ht="16.5">
      <c r="A27" s="326"/>
      <c r="B27" s="642"/>
      <c r="C27" s="642"/>
      <c r="D27" s="642"/>
      <c r="E27" s="642"/>
      <c r="F27" s="642"/>
      <c r="G27" s="326"/>
      <c r="H27" s="326"/>
      <c r="I27" s="326"/>
      <c r="J27" s="326"/>
      <c r="K27" s="326"/>
      <c r="L27" s="326"/>
      <c r="M27" s="326"/>
      <c r="N27" s="643"/>
      <c r="O27" s="644"/>
      <c r="P27" s="644"/>
      <c r="Q27" s="644"/>
      <c r="R27" s="644"/>
      <c r="S27" s="644"/>
      <c r="T27" s="644"/>
      <c r="U27" s="644"/>
    </row>
    <row r="28" ht="3" customHeight="1"/>
    <row r="29" ht="5.25" customHeight="1">
      <c r="J29" s="270" t="s">
        <v>59</v>
      </c>
    </row>
    <row r="30" spans="2:20" ht="29.25" customHeight="1">
      <c r="B30" s="610" t="s">
        <v>330</v>
      </c>
      <c r="C30" s="610"/>
      <c r="D30" s="610"/>
      <c r="E30" s="610"/>
      <c r="O30" s="610" t="s">
        <v>331</v>
      </c>
      <c r="P30" s="610"/>
      <c r="Q30" s="610"/>
      <c r="R30" s="610"/>
      <c r="S30" s="610"/>
      <c r="T30" s="610"/>
    </row>
    <row r="31" spans="15:20" ht="18" customHeight="1">
      <c r="O31" s="640"/>
      <c r="P31" s="640"/>
      <c r="Q31" s="640"/>
      <c r="R31" s="640"/>
      <c r="S31" s="640"/>
      <c r="T31" s="640"/>
    </row>
    <row r="33" ht="12.75" hidden="1"/>
    <row r="34" spans="1:14" ht="12.75" customHeight="1" hidden="1">
      <c r="A34" s="327" t="s">
        <v>332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</row>
    <row r="35" spans="1:14" s="329" customFormat="1" ht="15.75" customHeight="1" hidden="1">
      <c r="A35" s="641" t="s">
        <v>333</v>
      </c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28"/>
      <c r="M35" s="328"/>
      <c r="N35" s="328"/>
    </row>
    <row r="36" spans="1:14" s="332" customFormat="1" ht="15" hidden="1">
      <c r="A36" s="330" t="s">
        <v>334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</row>
    <row r="37" spans="1:14" s="329" customFormat="1" ht="15" hidden="1">
      <c r="A37" s="330" t="s">
        <v>335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3"/>
      <c r="M37" s="333"/>
      <c r="N37" s="333"/>
    </row>
    <row r="38" spans="1:14" s="329" customFormat="1" ht="15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</row>
    <row r="39" spans="1:14" ht="12.7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</row>
  </sheetData>
  <sheetProtection/>
  <mergeCells count="49">
    <mergeCell ref="O31:T31"/>
    <mergeCell ref="A35:K35"/>
    <mergeCell ref="B25:E25"/>
    <mergeCell ref="N25:U25"/>
    <mergeCell ref="B27:F27"/>
    <mergeCell ref="N27:U27"/>
    <mergeCell ref="B30:E30"/>
    <mergeCell ref="O30:T30"/>
    <mergeCell ref="A11:B11"/>
    <mergeCell ref="A12:B12"/>
    <mergeCell ref="B23:G23"/>
    <mergeCell ref="N23:U23"/>
    <mergeCell ref="B24:E24"/>
    <mergeCell ref="N24:U24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38" customWidth="1"/>
    <col min="2" max="2" width="28.8515625" style="338" customWidth="1"/>
    <col min="3" max="21" width="6.28125" style="338" customWidth="1"/>
    <col min="22" max="16384" width="9.140625" style="338" customWidth="1"/>
  </cols>
  <sheetData>
    <row r="1" spans="1:22" ht="18.75" customHeight="1">
      <c r="A1" s="334"/>
      <c r="B1" s="335"/>
      <c r="C1" s="334"/>
      <c r="D1" s="334"/>
      <c r="E1" s="336"/>
      <c r="F1" s="645" t="s">
        <v>336</v>
      </c>
      <c r="G1" s="645"/>
      <c r="H1" s="645"/>
      <c r="I1" s="645"/>
      <c r="J1" s="645"/>
      <c r="K1" s="645"/>
      <c r="L1" s="645"/>
      <c r="M1" s="645"/>
      <c r="N1" s="645"/>
      <c r="O1" s="646"/>
      <c r="P1" s="646"/>
      <c r="Q1" s="646"/>
      <c r="R1" s="646"/>
      <c r="S1" s="646"/>
      <c r="T1" s="646"/>
      <c r="U1" s="646"/>
      <c r="V1" s="337"/>
    </row>
    <row r="2" spans="1:22" ht="15.75" customHeight="1">
      <c r="A2" s="339" t="s">
        <v>337</v>
      </c>
      <c r="B2" s="339"/>
      <c r="C2" s="339"/>
      <c r="D2" s="339"/>
      <c r="E2" s="340"/>
      <c r="F2" s="645"/>
      <c r="G2" s="645"/>
      <c r="H2" s="645"/>
      <c r="I2" s="645"/>
      <c r="J2" s="645"/>
      <c r="K2" s="645"/>
      <c r="L2" s="645"/>
      <c r="M2" s="645"/>
      <c r="N2" s="645"/>
      <c r="O2" s="609" t="s">
        <v>338</v>
      </c>
      <c r="P2" s="609"/>
      <c r="Q2" s="609"/>
      <c r="R2" s="609"/>
      <c r="S2" s="609"/>
      <c r="T2" s="609"/>
      <c r="U2" s="609"/>
      <c r="V2" s="341"/>
    </row>
    <row r="3" spans="1:21" ht="18" customHeight="1">
      <c r="A3" s="339" t="s">
        <v>339</v>
      </c>
      <c r="B3" s="339"/>
      <c r="C3" s="339"/>
      <c r="D3" s="339"/>
      <c r="E3" s="340"/>
      <c r="F3" s="647" t="s">
        <v>293</v>
      </c>
      <c r="G3" s="647"/>
      <c r="H3" s="647"/>
      <c r="I3" s="647"/>
      <c r="J3" s="647"/>
      <c r="K3" s="647"/>
      <c r="L3" s="647"/>
      <c r="M3" s="647"/>
      <c r="N3" s="647"/>
      <c r="O3" s="609" t="s">
        <v>340</v>
      </c>
      <c r="P3" s="609"/>
      <c r="Q3" s="609"/>
      <c r="R3" s="609"/>
      <c r="S3" s="609"/>
      <c r="T3" s="609"/>
      <c r="U3" s="609"/>
    </row>
    <row r="4" spans="16:20" ht="15" customHeight="1">
      <c r="P4" s="339" t="s">
        <v>341</v>
      </c>
      <c r="Q4" s="342"/>
      <c r="R4" s="342"/>
      <c r="S4" s="342"/>
      <c r="T4" s="342"/>
    </row>
    <row r="5" spans="1:80" s="344" customFormat="1" ht="21" customHeight="1">
      <c r="A5" s="648" t="s">
        <v>184</v>
      </c>
      <c r="B5" s="648"/>
      <c r="C5" s="649" t="s">
        <v>342</v>
      </c>
      <c r="D5" s="649"/>
      <c r="E5" s="649"/>
      <c r="F5" s="650" t="s">
        <v>297</v>
      </c>
      <c r="G5" s="651"/>
      <c r="H5" s="651"/>
      <c r="I5" s="651"/>
      <c r="J5" s="651"/>
      <c r="K5" s="651"/>
      <c r="L5" s="651"/>
      <c r="M5" s="651"/>
      <c r="N5" s="651"/>
      <c r="O5" s="652"/>
      <c r="P5" s="649" t="s">
        <v>343</v>
      </c>
      <c r="Q5" s="649"/>
      <c r="R5" s="649"/>
      <c r="S5" s="649"/>
      <c r="T5" s="649"/>
      <c r="U5" s="649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</row>
    <row r="6" spans="1:80" s="344" customFormat="1" ht="15" customHeight="1">
      <c r="A6" s="648"/>
      <c r="B6" s="648"/>
      <c r="C6" s="649"/>
      <c r="D6" s="649"/>
      <c r="E6" s="649"/>
      <c r="F6" s="653" t="s">
        <v>344</v>
      </c>
      <c r="G6" s="653"/>
      <c r="H6" s="653"/>
      <c r="I6" s="650" t="s">
        <v>300</v>
      </c>
      <c r="J6" s="651"/>
      <c r="K6" s="651"/>
      <c r="L6" s="651"/>
      <c r="M6" s="651"/>
      <c r="N6" s="651"/>
      <c r="O6" s="652"/>
      <c r="P6" s="653" t="s">
        <v>345</v>
      </c>
      <c r="Q6" s="654" t="s">
        <v>25</v>
      </c>
      <c r="R6" s="654"/>
      <c r="S6" s="654"/>
      <c r="T6" s="654"/>
      <c r="U6" s="654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</row>
    <row r="7" spans="1:80" s="344" customFormat="1" ht="31.5" customHeight="1">
      <c r="A7" s="648"/>
      <c r="B7" s="648"/>
      <c r="C7" s="649"/>
      <c r="D7" s="649"/>
      <c r="E7" s="649"/>
      <c r="F7" s="653"/>
      <c r="G7" s="653"/>
      <c r="H7" s="653"/>
      <c r="I7" s="649" t="s">
        <v>301</v>
      </c>
      <c r="J7" s="649"/>
      <c r="K7" s="649"/>
      <c r="L7" s="650" t="s">
        <v>346</v>
      </c>
      <c r="M7" s="651"/>
      <c r="N7" s="651"/>
      <c r="O7" s="652"/>
      <c r="P7" s="653"/>
      <c r="Q7" s="653" t="s">
        <v>303</v>
      </c>
      <c r="R7" s="653" t="s">
        <v>347</v>
      </c>
      <c r="S7" s="653" t="s">
        <v>348</v>
      </c>
      <c r="T7" s="653" t="s">
        <v>349</v>
      </c>
      <c r="U7" s="653" t="s">
        <v>350</v>
      </c>
      <c r="V7" s="343" t="s">
        <v>59</v>
      </c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</row>
    <row r="8" spans="1:80" s="344" customFormat="1" ht="12" customHeight="1">
      <c r="A8" s="648"/>
      <c r="B8" s="648"/>
      <c r="C8" s="653" t="s">
        <v>351</v>
      </c>
      <c r="D8" s="649" t="s">
        <v>25</v>
      </c>
      <c r="E8" s="649"/>
      <c r="F8" s="653" t="s">
        <v>352</v>
      </c>
      <c r="G8" s="649" t="s">
        <v>25</v>
      </c>
      <c r="H8" s="649"/>
      <c r="I8" s="653" t="s">
        <v>353</v>
      </c>
      <c r="J8" s="649" t="s">
        <v>25</v>
      </c>
      <c r="K8" s="649"/>
      <c r="L8" s="653" t="s">
        <v>352</v>
      </c>
      <c r="M8" s="649" t="s">
        <v>25</v>
      </c>
      <c r="N8" s="649"/>
      <c r="O8" s="649"/>
      <c r="P8" s="653"/>
      <c r="Q8" s="653"/>
      <c r="R8" s="655"/>
      <c r="S8" s="656"/>
      <c r="T8" s="653"/>
      <c r="U8" s="65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</row>
    <row r="9" spans="1:80" s="344" customFormat="1" ht="15" customHeight="1">
      <c r="A9" s="648"/>
      <c r="B9" s="648"/>
      <c r="C9" s="653"/>
      <c r="D9" s="653" t="s">
        <v>354</v>
      </c>
      <c r="E9" s="653" t="s">
        <v>355</v>
      </c>
      <c r="F9" s="655"/>
      <c r="G9" s="653" t="s">
        <v>356</v>
      </c>
      <c r="H9" s="653" t="s">
        <v>357</v>
      </c>
      <c r="I9" s="659"/>
      <c r="J9" s="653" t="s">
        <v>358</v>
      </c>
      <c r="K9" s="662" t="s">
        <v>359</v>
      </c>
      <c r="L9" s="653"/>
      <c r="M9" s="657" t="s">
        <v>360</v>
      </c>
      <c r="N9" s="657" t="s">
        <v>361</v>
      </c>
      <c r="O9" s="657" t="s">
        <v>362</v>
      </c>
      <c r="P9" s="653"/>
      <c r="Q9" s="653"/>
      <c r="R9" s="655"/>
      <c r="S9" s="656"/>
      <c r="T9" s="653"/>
      <c r="U9" s="65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</row>
    <row r="10" spans="1:80" s="344" customFormat="1" ht="115.5" customHeight="1">
      <c r="A10" s="648"/>
      <c r="B10" s="648"/>
      <c r="C10" s="653"/>
      <c r="D10" s="653"/>
      <c r="E10" s="653"/>
      <c r="F10" s="655"/>
      <c r="G10" s="653"/>
      <c r="H10" s="653"/>
      <c r="I10" s="659"/>
      <c r="J10" s="653"/>
      <c r="K10" s="663"/>
      <c r="L10" s="653"/>
      <c r="M10" s="658"/>
      <c r="N10" s="658"/>
      <c r="O10" s="658"/>
      <c r="P10" s="653"/>
      <c r="Q10" s="653"/>
      <c r="R10" s="655"/>
      <c r="S10" s="656"/>
      <c r="T10" s="653"/>
      <c r="U10" s="653"/>
      <c r="V10" s="345"/>
      <c r="W10" s="346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</row>
    <row r="11" spans="1:80" s="350" customFormat="1" ht="12" customHeight="1">
      <c r="A11" s="665" t="s">
        <v>316</v>
      </c>
      <c r="B11" s="666"/>
      <c r="C11" s="347">
        <v>1</v>
      </c>
      <c r="D11" s="348">
        <v>2</v>
      </c>
      <c r="E11" s="347">
        <v>3</v>
      </c>
      <c r="F11" s="348">
        <v>4</v>
      </c>
      <c r="G11" s="347">
        <v>5</v>
      </c>
      <c r="H11" s="348">
        <v>6</v>
      </c>
      <c r="I11" s="347">
        <v>7</v>
      </c>
      <c r="J11" s="348">
        <v>8</v>
      </c>
      <c r="K11" s="347">
        <v>9</v>
      </c>
      <c r="L11" s="348">
        <v>10</v>
      </c>
      <c r="M11" s="347">
        <v>11</v>
      </c>
      <c r="N11" s="348">
        <v>12</v>
      </c>
      <c r="O11" s="347">
        <v>13</v>
      </c>
      <c r="P11" s="348">
        <v>14</v>
      </c>
      <c r="Q11" s="347">
        <v>15</v>
      </c>
      <c r="R11" s="348">
        <v>16</v>
      </c>
      <c r="S11" s="347">
        <v>17</v>
      </c>
      <c r="T11" s="348">
        <v>18</v>
      </c>
      <c r="U11" s="347">
        <v>19</v>
      </c>
      <c r="V11" s="349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</row>
    <row r="12" spans="1:80" s="354" customFormat="1" ht="12" customHeight="1">
      <c r="A12" s="667" t="s">
        <v>24</v>
      </c>
      <c r="B12" s="667"/>
      <c r="C12" s="351">
        <f>SUM(C13:C14)</f>
        <v>0</v>
      </c>
      <c r="D12" s="351">
        <f aca="true" t="shared" si="0" ref="D12:R12">SUM(D13:D14)</f>
        <v>0</v>
      </c>
      <c r="E12" s="351">
        <f t="shared" si="0"/>
        <v>0</v>
      </c>
      <c r="F12" s="351">
        <f t="shared" si="0"/>
        <v>0</v>
      </c>
      <c r="G12" s="351">
        <f t="shared" si="0"/>
        <v>0</v>
      </c>
      <c r="H12" s="351">
        <f t="shared" si="0"/>
        <v>0</v>
      </c>
      <c r="I12" s="351">
        <f t="shared" si="0"/>
        <v>0</v>
      </c>
      <c r="J12" s="351">
        <f t="shared" si="0"/>
        <v>0</v>
      </c>
      <c r="K12" s="351">
        <f t="shared" si="0"/>
        <v>0</v>
      </c>
      <c r="L12" s="351">
        <f t="shared" si="0"/>
        <v>0</v>
      </c>
      <c r="M12" s="351">
        <f t="shared" si="0"/>
        <v>0</v>
      </c>
      <c r="N12" s="351">
        <f t="shared" si="0"/>
        <v>0</v>
      </c>
      <c r="O12" s="351">
        <f t="shared" si="0"/>
        <v>0</v>
      </c>
      <c r="P12" s="351">
        <f t="shared" si="0"/>
        <v>0</v>
      </c>
      <c r="Q12" s="351">
        <f t="shared" si="0"/>
        <v>0</v>
      </c>
      <c r="R12" s="351">
        <f t="shared" si="0"/>
        <v>0</v>
      </c>
      <c r="S12" s="351">
        <v>0</v>
      </c>
      <c r="T12" s="351">
        <v>0</v>
      </c>
      <c r="U12" s="352">
        <v>0</v>
      </c>
      <c r="V12" s="353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</row>
    <row r="13" spans="1:80" s="354" customFormat="1" ht="14.25" customHeight="1">
      <c r="A13" s="355" t="s">
        <v>29</v>
      </c>
      <c r="B13" s="356" t="s">
        <v>317</v>
      </c>
      <c r="C13" s="357">
        <v>0</v>
      </c>
      <c r="D13" s="358"/>
      <c r="E13" s="358"/>
      <c r="F13" s="358">
        <v>0</v>
      </c>
      <c r="G13" s="359"/>
      <c r="H13" s="359"/>
      <c r="I13" s="359">
        <v>0</v>
      </c>
      <c r="J13" s="360"/>
      <c r="K13" s="360"/>
      <c r="L13" s="360">
        <v>0</v>
      </c>
      <c r="M13" s="360"/>
      <c r="N13" s="360"/>
      <c r="O13" s="360"/>
      <c r="P13" s="360">
        <v>0</v>
      </c>
      <c r="Q13" s="360"/>
      <c r="R13" s="360"/>
      <c r="S13" s="360"/>
      <c r="T13" s="360"/>
      <c r="U13" s="361"/>
      <c r="V13" s="353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</row>
    <row r="14" spans="1:80" s="354" customFormat="1" ht="15" customHeight="1">
      <c r="A14" s="362" t="s">
        <v>33</v>
      </c>
      <c r="B14" s="363" t="s">
        <v>203</v>
      </c>
      <c r="C14" s="357">
        <f>SUM(C15:C21)</f>
        <v>0</v>
      </c>
      <c r="D14" s="357"/>
      <c r="E14" s="357"/>
      <c r="F14" s="357">
        <f>SUM(F15:F21)</f>
        <v>0</v>
      </c>
      <c r="G14" s="357"/>
      <c r="H14" s="357"/>
      <c r="I14" s="357">
        <f>SUM(I15:I21)</f>
        <v>0</v>
      </c>
      <c r="J14" s="357"/>
      <c r="K14" s="357"/>
      <c r="L14" s="357">
        <v>0</v>
      </c>
      <c r="M14" s="357"/>
      <c r="N14" s="357"/>
      <c r="O14" s="357"/>
      <c r="P14" s="357">
        <f>SUM(P15:P21)</f>
        <v>0</v>
      </c>
      <c r="Q14" s="357"/>
      <c r="R14" s="357"/>
      <c r="S14" s="357"/>
      <c r="T14" s="357"/>
      <c r="U14" s="364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</row>
    <row r="15" spans="1:80" s="354" customFormat="1" ht="14.25" customHeight="1">
      <c r="A15" s="365" t="s">
        <v>39</v>
      </c>
      <c r="B15" s="356" t="s">
        <v>318</v>
      </c>
      <c r="C15" s="357">
        <v>0</v>
      </c>
      <c r="D15" s="358"/>
      <c r="E15" s="358"/>
      <c r="F15" s="358">
        <v>0</v>
      </c>
      <c r="G15" s="359"/>
      <c r="H15" s="359"/>
      <c r="I15" s="359">
        <v>0</v>
      </c>
      <c r="J15" s="360"/>
      <c r="K15" s="360"/>
      <c r="L15" s="360">
        <v>0</v>
      </c>
      <c r="M15" s="360"/>
      <c r="N15" s="360"/>
      <c r="O15" s="360"/>
      <c r="P15" s="360">
        <v>0</v>
      </c>
      <c r="Q15" s="360"/>
      <c r="R15" s="360"/>
      <c r="S15" s="360"/>
      <c r="T15" s="360"/>
      <c r="U15" s="361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</row>
    <row r="16" spans="1:80" s="354" customFormat="1" ht="14.25" customHeight="1">
      <c r="A16" s="365" t="s">
        <v>55</v>
      </c>
      <c r="B16" s="356" t="s">
        <v>319</v>
      </c>
      <c r="C16" s="357">
        <v>0</v>
      </c>
      <c r="D16" s="358"/>
      <c r="E16" s="358"/>
      <c r="F16" s="358">
        <v>0</v>
      </c>
      <c r="G16" s="359"/>
      <c r="H16" s="359"/>
      <c r="I16" s="359">
        <v>0</v>
      </c>
      <c r="J16" s="360"/>
      <c r="K16" s="360"/>
      <c r="L16" s="360">
        <v>0</v>
      </c>
      <c r="M16" s="360"/>
      <c r="N16" s="360"/>
      <c r="O16" s="360"/>
      <c r="P16" s="360">
        <v>0</v>
      </c>
      <c r="Q16" s="360"/>
      <c r="R16" s="360"/>
      <c r="S16" s="360"/>
      <c r="T16" s="360"/>
      <c r="U16" s="361"/>
      <c r="V16" s="300"/>
      <c r="W16" s="300" t="s">
        <v>59</v>
      </c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</row>
    <row r="17" spans="1:80" s="354" customFormat="1" ht="14.25" customHeight="1">
      <c r="A17" s="366" t="s">
        <v>57</v>
      </c>
      <c r="B17" s="356" t="s">
        <v>320</v>
      </c>
      <c r="C17" s="357">
        <v>0</v>
      </c>
      <c r="D17" s="358"/>
      <c r="E17" s="358"/>
      <c r="F17" s="358">
        <v>0</v>
      </c>
      <c r="G17" s="359"/>
      <c r="H17" s="359"/>
      <c r="I17" s="359">
        <v>0</v>
      </c>
      <c r="J17" s="360"/>
      <c r="K17" s="360"/>
      <c r="L17" s="360">
        <v>0</v>
      </c>
      <c r="M17" s="360"/>
      <c r="N17" s="360"/>
      <c r="O17" s="360"/>
      <c r="P17" s="360">
        <v>0</v>
      </c>
      <c r="Q17" s="360"/>
      <c r="R17" s="360"/>
      <c r="S17" s="360"/>
      <c r="T17" s="360"/>
      <c r="U17" s="361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</row>
    <row r="18" spans="1:80" s="354" customFormat="1" ht="14.25" customHeight="1">
      <c r="A18" s="366" t="s">
        <v>83</v>
      </c>
      <c r="B18" s="356" t="s">
        <v>321</v>
      </c>
      <c r="C18" s="357">
        <v>0</v>
      </c>
      <c r="D18" s="358"/>
      <c r="E18" s="358"/>
      <c r="F18" s="358">
        <v>0</v>
      </c>
      <c r="G18" s="359"/>
      <c r="H18" s="359"/>
      <c r="I18" s="359">
        <v>0</v>
      </c>
      <c r="J18" s="360"/>
      <c r="K18" s="360"/>
      <c r="L18" s="360">
        <v>0</v>
      </c>
      <c r="M18" s="360"/>
      <c r="N18" s="360"/>
      <c r="O18" s="360"/>
      <c r="P18" s="360">
        <v>0</v>
      </c>
      <c r="Q18" s="360"/>
      <c r="R18" s="360"/>
      <c r="S18" s="360"/>
      <c r="T18" s="360"/>
      <c r="U18" s="361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</row>
    <row r="19" spans="1:80" s="354" customFormat="1" ht="14.25" customHeight="1">
      <c r="A19" s="366" t="s">
        <v>95</v>
      </c>
      <c r="B19" s="356" t="s">
        <v>322</v>
      </c>
      <c r="C19" s="357">
        <v>0</v>
      </c>
      <c r="D19" s="358"/>
      <c r="E19" s="358"/>
      <c r="F19" s="358">
        <v>0</v>
      </c>
      <c r="G19" s="359"/>
      <c r="H19" s="359"/>
      <c r="I19" s="359">
        <v>0</v>
      </c>
      <c r="J19" s="360"/>
      <c r="K19" s="360"/>
      <c r="L19" s="360">
        <v>0</v>
      </c>
      <c r="M19" s="360"/>
      <c r="N19" s="360"/>
      <c r="O19" s="360"/>
      <c r="P19" s="360">
        <v>0</v>
      </c>
      <c r="Q19" s="360"/>
      <c r="R19" s="360"/>
      <c r="S19" s="360"/>
      <c r="T19" s="360"/>
      <c r="U19" s="361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</row>
    <row r="20" spans="1:80" s="354" customFormat="1" ht="14.25" customHeight="1">
      <c r="A20" s="366" t="s">
        <v>239</v>
      </c>
      <c r="B20" s="356" t="s">
        <v>323</v>
      </c>
      <c r="C20" s="357">
        <v>0</v>
      </c>
      <c r="D20" s="358"/>
      <c r="E20" s="358"/>
      <c r="F20" s="358">
        <v>0</v>
      </c>
      <c r="G20" s="359"/>
      <c r="H20" s="359"/>
      <c r="I20" s="359">
        <v>0</v>
      </c>
      <c r="J20" s="360"/>
      <c r="K20" s="360"/>
      <c r="L20" s="360">
        <v>0</v>
      </c>
      <c r="M20" s="360"/>
      <c r="N20" s="360"/>
      <c r="O20" s="360"/>
      <c r="P20" s="360">
        <v>0</v>
      </c>
      <c r="Q20" s="360"/>
      <c r="R20" s="360"/>
      <c r="S20" s="360"/>
      <c r="T20" s="360"/>
      <c r="U20" s="361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</row>
    <row r="21" spans="1:80" s="354" customFormat="1" ht="14.25" customHeight="1">
      <c r="A21" s="366" t="s">
        <v>143</v>
      </c>
      <c r="B21" s="356" t="s">
        <v>324</v>
      </c>
      <c r="C21" s="357">
        <v>0</v>
      </c>
      <c r="D21" s="358"/>
      <c r="E21" s="358"/>
      <c r="F21" s="358">
        <v>0</v>
      </c>
      <c r="G21" s="359"/>
      <c r="H21" s="359"/>
      <c r="I21" s="359">
        <v>0</v>
      </c>
      <c r="J21" s="360"/>
      <c r="K21" s="360"/>
      <c r="L21" s="360">
        <v>0</v>
      </c>
      <c r="M21" s="360"/>
      <c r="N21" s="360"/>
      <c r="O21" s="360"/>
      <c r="P21" s="360">
        <v>0</v>
      </c>
      <c r="Q21" s="360"/>
      <c r="R21" s="360"/>
      <c r="S21" s="360"/>
      <c r="T21" s="360"/>
      <c r="U21" s="361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</row>
    <row r="22" spans="1:21" s="300" customFormat="1" ht="14.25" customHeight="1">
      <c r="A22" s="366">
        <v>8</v>
      </c>
      <c r="B22" s="356" t="s">
        <v>325</v>
      </c>
      <c r="C22" s="357">
        <v>0</v>
      </c>
      <c r="D22" s="358"/>
      <c r="E22" s="358"/>
      <c r="F22" s="358">
        <v>0</v>
      </c>
      <c r="G22" s="359"/>
      <c r="H22" s="359"/>
      <c r="I22" s="359">
        <v>0</v>
      </c>
      <c r="J22" s="360"/>
      <c r="K22" s="360"/>
      <c r="L22" s="360">
        <v>0</v>
      </c>
      <c r="M22" s="360"/>
      <c r="N22" s="360"/>
      <c r="O22" s="360"/>
      <c r="P22" s="360">
        <v>0</v>
      </c>
      <c r="Q22" s="360"/>
      <c r="R22" s="360"/>
      <c r="S22" s="360"/>
      <c r="T22" s="360"/>
      <c r="U22" s="361"/>
    </row>
    <row r="23" spans="1:21" s="270" customFormat="1" ht="20.25" customHeight="1">
      <c r="A23" s="320"/>
      <c r="B23" s="668"/>
      <c r="C23" s="668"/>
      <c r="D23" s="668"/>
      <c r="E23" s="668"/>
      <c r="F23" s="668"/>
      <c r="G23" s="668"/>
      <c r="H23" s="368"/>
      <c r="I23" s="368"/>
      <c r="J23" s="368"/>
      <c r="K23" s="368"/>
      <c r="L23" s="368"/>
      <c r="M23" s="324"/>
      <c r="N23" s="669" t="s">
        <v>363</v>
      </c>
      <c r="O23" s="669"/>
      <c r="P23" s="669"/>
      <c r="Q23" s="669"/>
      <c r="R23" s="669"/>
      <c r="S23" s="669"/>
      <c r="T23" s="669"/>
      <c r="U23" s="669"/>
    </row>
    <row r="24" spans="1:21" s="270" customFormat="1" ht="16.5" customHeight="1">
      <c r="A24" s="320"/>
      <c r="B24" s="660" t="s">
        <v>364</v>
      </c>
      <c r="C24" s="660"/>
      <c r="D24" s="660"/>
      <c r="E24" s="660"/>
      <c r="F24" s="367"/>
      <c r="G24" s="367"/>
      <c r="H24" s="368"/>
      <c r="I24" s="368"/>
      <c r="J24" s="368"/>
      <c r="K24" s="368"/>
      <c r="L24" s="368"/>
      <c r="M24" s="324"/>
      <c r="N24" s="661" t="s">
        <v>328</v>
      </c>
      <c r="O24" s="661"/>
      <c r="P24" s="661"/>
      <c r="Q24" s="661"/>
      <c r="R24" s="661"/>
      <c r="S24" s="661"/>
      <c r="T24" s="661"/>
      <c r="U24" s="661"/>
    </row>
    <row r="25" spans="1:21" s="270" customFormat="1" ht="15" customHeight="1">
      <c r="A25" s="320"/>
      <c r="F25" s="321"/>
      <c r="G25" s="322"/>
      <c r="H25" s="323"/>
      <c r="I25" s="323"/>
      <c r="J25" s="323"/>
      <c r="K25" s="323"/>
      <c r="L25" s="323"/>
      <c r="M25" s="324"/>
      <c r="N25" s="610" t="s">
        <v>329</v>
      </c>
      <c r="O25" s="610"/>
      <c r="P25" s="610"/>
      <c r="Q25" s="610"/>
      <c r="R25" s="610"/>
      <c r="S25" s="610"/>
      <c r="T25" s="610"/>
      <c r="U25" s="610"/>
    </row>
    <row r="26" spans="1:21" s="270" customFormat="1" ht="18" customHeight="1">
      <c r="A26" s="320"/>
      <c r="B26" s="321"/>
      <c r="C26" s="321"/>
      <c r="D26" s="321"/>
      <c r="E26" s="321"/>
      <c r="F26" s="321"/>
      <c r="G26" s="322"/>
      <c r="H26" s="323"/>
      <c r="I26" s="323"/>
      <c r="J26" s="323"/>
      <c r="K26" s="323"/>
      <c r="L26" s="323"/>
      <c r="M26" s="324"/>
      <c r="N26" s="325"/>
      <c r="O26" s="325"/>
      <c r="P26" s="325"/>
      <c r="Q26" s="325"/>
      <c r="R26" s="325"/>
      <c r="S26" s="325"/>
      <c r="T26" s="325"/>
      <c r="U26" s="325"/>
    </row>
    <row r="27" spans="1:21" s="270" customFormat="1" ht="16.5">
      <c r="A27" s="326"/>
      <c r="B27" s="642"/>
      <c r="C27" s="642"/>
      <c r="D27" s="642"/>
      <c r="E27" s="642"/>
      <c r="F27" s="642"/>
      <c r="G27" s="326"/>
      <c r="H27" s="326"/>
      <c r="I27" s="326"/>
      <c r="J27" s="326"/>
      <c r="K27" s="326"/>
      <c r="L27" s="326"/>
      <c r="M27" s="326"/>
      <c r="N27" s="644"/>
      <c r="O27" s="644"/>
      <c r="P27" s="644"/>
      <c r="Q27" s="644"/>
      <c r="R27" s="644"/>
      <c r="S27" s="644"/>
      <c r="T27" s="644"/>
      <c r="U27" s="644"/>
    </row>
    <row r="28" s="270" customFormat="1" ht="12.75"/>
    <row r="29" s="270" customFormat="1" ht="3" customHeight="1">
      <c r="J29" s="270" t="s">
        <v>59</v>
      </c>
    </row>
    <row r="30" spans="2:20" s="270" customFormat="1" ht="26.25" customHeight="1">
      <c r="B30" s="664" t="s">
        <v>365</v>
      </c>
      <c r="C30" s="664"/>
      <c r="D30" s="664"/>
      <c r="E30" s="664"/>
      <c r="O30" s="664" t="s">
        <v>331</v>
      </c>
      <c r="P30" s="664"/>
      <c r="Q30" s="664"/>
      <c r="R30" s="664"/>
      <c r="S30" s="664"/>
      <c r="T30" s="664"/>
    </row>
    <row r="31" spans="1:14" ht="15" customHeight="1">
      <c r="A31" s="369"/>
      <c r="B31" s="370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5" customHeight="1">
      <c r="B32" s="371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</row>
    <row r="33" ht="15" customHeight="1"/>
  </sheetData>
  <sheetProtection/>
  <mergeCells count="48"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M9:M10"/>
    <mergeCell ref="N9:N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73" customWidth="1"/>
    <col min="2" max="2" width="31.140625" style="373" customWidth="1"/>
    <col min="3" max="4" width="12.00390625" style="373" customWidth="1"/>
    <col min="5" max="5" width="12.57421875" style="373" customWidth="1"/>
    <col min="6" max="6" width="13.00390625" style="373" customWidth="1"/>
    <col min="7" max="7" width="13.7109375" style="373" customWidth="1"/>
    <col min="8" max="8" width="13.421875" style="373" customWidth="1"/>
    <col min="9" max="9" width="14.57421875" style="373" customWidth="1"/>
    <col min="10" max="10" width="15.421875" style="373" customWidth="1"/>
    <col min="11" max="16384" width="9.140625" style="373" customWidth="1"/>
  </cols>
  <sheetData>
    <row r="2" spans="1:10" ht="16.5">
      <c r="A2" s="670" t="s">
        <v>366</v>
      </c>
      <c r="B2" s="670"/>
      <c r="C2" s="671" t="s">
        <v>367</v>
      </c>
      <c r="D2" s="671"/>
      <c r="E2" s="671"/>
      <c r="F2" s="671"/>
      <c r="G2" s="671"/>
      <c r="H2" s="671"/>
      <c r="I2" s="672" t="s">
        <v>2</v>
      </c>
      <c r="J2" s="672"/>
    </row>
    <row r="3" spans="1:10" ht="15" customHeight="1">
      <c r="A3" s="670" t="s">
        <v>368</v>
      </c>
      <c r="B3" s="670"/>
      <c r="C3" s="673" t="s">
        <v>369</v>
      </c>
      <c r="D3" s="673"/>
      <c r="E3" s="673"/>
      <c r="F3" s="673"/>
      <c r="G3" s="673"/>
      <c r="H3" s="673"/>
      <c r="I3" s="674" t="s">
        <v>10</v>
      </c>
      <c r="J3" s="674"/>
    </row>
    <row r="4" spans="1:10" ht="15" customHeight="1">
      <c r="A4" s="675" t="s">
        <v>370</v>
      </c>
      <c r="B4" s="675"/>
      <c r="C4" s="676"/>
      <c r="D4" s="676"/>
      <c r="E4" s="676"/>
      <c r="F4" s="676"/>
      <c r="G4" s="676"/>
      <c r="H4" s="676"/>
      <c r="I4" s="675" t="s">
        <v>8</v>
      </c>
      <c r="J4" s="675"/>
    </row>
    <row r="5" spans="1:10" ht="15" customHeight="1">
      <c r="A5" s="677" t="s">
        <v>371</v>
      </c>
      <c r="B5" s="677"/>
      <c r="C5" s="678" t="s">
        <v>372</v>
      </c>
      <c r="D5" s="678"/>
      <c r="E5" s="678"/>
      <c r="F5" s="678"/>
      <c r="G5" s="678"/>
      <c r="H5" s="372"/>
      <c r="I5" s="674" t="s">
        <v>5</v>
      </c>
      <c r="J5" s="674"/>
    </row>
    <row r="6" spans="1:10" ht="15" customHeight="1">
      <c r="A6" s="670"/>
      <c r="B6" s="670"/>
      <c r="C6" s="374"/>
      <c r="D6" s="374"/>
      <c r="E6" s="374"/>
      <c r="F6" s="374"/>
      <c r="G6" s="374"/>
      <c r="H6" s="375"/>
      <c r="I6" s="679" t="s">
        <v>373</v>
      </c>
      <c r="J6" s="679"/>
    </row>
    <row r="7" spans="1:10" s="377" customFormat="1" ht="30" customHeight="1">
      <c r="A7" s="680" t="s">
        <v>184</v>
      </c>
      <c r="B7" s="681"/>
      <c r="C7" s="686" t="s">
        <v>374</v>
      </c>
      <c r="D7" s="687"/>
      <c r="E7" s="687"/>
      <c r="F7" s="688" t="s">
        <v>375</v>
      </c>
      <c r="G7" s="689"/>
      <c r="H7" s="689"/>
      <c r="I7" s="686"/>
      <c r="J7" s="687" t="s">
        <v>376</v>
      </c>
    </row>
    <row r="8" spans="1:10" s="377" customFormat="1" ht="24" customHeight="1">
      <c r="A8" s="682"/>
      <c r="B8" s="683"/>
      <c r="C8" s="690" t="s">
        <v>377</v>
      </c>
      <c r="D8" s="692" t="s">
        <v>25</v>
      </c>
      <c r="E8" s="691"/>
      <c r="F8" s="688" t="s">
        <v>378</v>
      </c>
      <c r="G8" s="689"/>
      <c r="H8" s="686"/>
      <c r="I8" s="693" t="s">
        <v>379</v>
      </c>
      <c r="J8" s="687"/>
    </row>
    <row r="9" spans="1:10" s="377" customFormat="1" ht="24" customHeight="1">
      <c r="A9" s="682"/>
      <c r="B9" s="683"/>
      <c r="C9" s="690"/>
      <c r="D9" s="693" t="s">
        <v>380</v>
      </c>
      <c r="E9" s="693" t="s">
        <v>381</v>
      </c>
      <c r="F9" s="693" t="s">
        <v>24</v>
      </c>
      <c r="G9" s="687" t="s">
        <v>25</v>
      </c>
      <c r="H9" s="687"/>
      <c r="I9" s="694"/>
      <c r="J9" s="687"/>
    </row>
    <row r="10" spans="1:10" s="377" customFormat="1" ht="48.75" customHeight="1">
      <c r="A10" s="684"/>
      <c r="B10" s="685"/>
      <c r="C10" s="691"/>
      <c r="D10" s="696"/>
      <c r="E10" s="695"/>
      <c r="F10" s="695"/>
      <c r="G10" s="376" t="s">
        <v>382</v>
      </c>
      <c r="H10" s="376" t="s">
        <v>383</v>
      </c>
      <c r="I10" s="695"/>
      <c r="J10" s="687"/>
    </row>
    <row r="11" spans="1:11" ht="14.25" customHeight="1">
      <c r="A11" s="697" t="s">
        <v>384</v>
      </c>
      <c r="B11" s="698"/>
      <c r="C11" s="378">
        <v>1</v>
      </c>
      <c r="D11" s="378">
        <v>2</v>
      </c>
      <c r="E11" s="378">
        <v>3</v>
      </c>
      <c r="F11" s="378">
        <v>4</v>
      </c>
      <c r="G11" s="378">
        <v>5</v>
      </c>
      <c r="H11" s="378">
        <v>6</v>
      </c>
      <c r="I11" s="378">
        <v>7</v>
      </c>
      <c r="J11" s="378">
        <v>8</v>
      </c>
      <c r="K11" s="377"/>
    </row>
    <row r="12" spans="1:11" ht="24" customHeight="1">
      <c r="A12" s="697" t="s">
        <v>385</v>
      </c>
      <c r="B12" s="698"/>
      <c r="C12" s="379">
        <f>C13+C14</f>
        <v>0</v>
      </c>
      <c r="D12" s="379">
        <f aca="true" t="shared" si="0" ref="D12:J12">D13+D14</f>
        <v>0</v>
      </c>
      <c r="E12" s="379">
        <f t="shared" si="0"/>
        <v>0</v>
      </c>
      <c r="F12" s="379">
        <f>F13+F14</f>
        <v>0</v>
      </c>
      <c r="G12" s="379">
        <f t="shared" si="0"/>
        <v>0</v>
      </c>
      <c r="H12" s="379">
        <f t="shared" si="0"/>
        <v>0</v>
      </c>
      <c r="I12" s="379">
        <f t="shared" si="0"/>
        <v>0</v>
      </c>
      <c r="J12" s="379">
        <f t="shared" si="0"/>
        <v>0</v>
      </c>
      <c r="K12" s="377"/>
    </row>
    <row r="13" spans="1:11" ht="38.25" customHeight="1">
      <c r="A13" s="380" t="s">
        <v>29</v>
      </c>
      <c r="B13" s="381" t="s">
        <v>386</v>
      </c>
      <c r="C13" s="382">
        <f>D13+E13</f>
        <v>0</v>
      </c>
      <c r="D13" s="382">
        <v>0</v>
      </c>
      <c r="E13" s="382">
        <v>0</v>
      </c>
      <c r="F13" s="382">
        <f>G13+H13</f>
        <v>0</v>
      </c>
      <c r="G13" s="382">
        <v>0</v>
      </c>
      <c r="H13" s="383">
        <v>0</v>
      </c>
      <c r="I13" s="383">
        <v>0</v>
      </c>
      <c r="J13" s="383">
        <v>0</v>
      </c>
      <c r="K13" s="377"/>
    </row>
    <row r="14" spans="1:11" ht="38.25" customHeight="1">
      <c r="A14" s="384" t="s">
        <v>33</v>
      </c>
      <c r="B14" s="381" t="s">
        <v>203</v>
      </c>
      <c r="C14" s="382">
        <f>SUM(C15:C22)</f>
        <v>0</v>
      </c>
      <c r="D14" s="382">
        <f aca="true" t="shared" si="1" ref="D14:J14">SUM(D15:D22)</f>
        <v>0</v>
      </c>
      <c r="E14" s="382">
        <f t="shared" si="1"/>
        <v>0</v>
      </c>
      <c r="F14" s="382">
        <f>SUM(F15:F22)</f>
        <v>0</v>
      </c>
      <c r="G14" s="382">
        <f t="shared" si="1"/>
        <v>0</v>
      </c>
      <c r="H14" s="382">
        <f t="shared" si="1"/>
        <v>0</v>
      </c>
      <c r="I14" s="382">
        <f t="shared" si="1"/>
        <v>0</v>
      </c>
      <c r="J14" s="382">
        <f t="shared" si="1"/>
        <v>0</v>
      </c>
      <c r="K14" s="377"/>
    </row>
    <row r="15" spans="1:10" ht="38.25" customHeight="1">
      <c r="A15" s="385">
        <v>1</v>
      </c>
      <c r="B15" s="386" t="s">
        <v>387</v>
      </c>
      <c r="C15" s="382">
        <f>D15+E15</f>
        <v>0</v>
      </c>
      <c r="D15" s="382"/>
      <c r="E15" s="382"/>
      <c r="F15" s="382">
        <f>G15+H15</f>
        <v>0</v>
      </c>
      <c r="G15" s="382"/>
      <c r="H15" s="383"/>
      <c r="I15" s="383"/>
      <c r="J15" s="383"/>
    </row>
    <row r="16" spans="1:10" ht="38.25" customHeight="1">
      <c r="A16" s="385">
        <v>2</v>
      </c>
      <c r="B16" s="386" t="s">
        <v>388</v>
      </c>
      <c r="C16" s="382">
        <f aca="true" t="shared" si="2" ref="C16:C21">D16+E16</f>
        <v>0</v>
      </c>
      <c r="D16" s="382"/>
      <c r="E16" s="382"/>
      <c r="F16" s="382">
        <f aca="true" t="shared" si="3" ref="F16:F21">G16+H16</f>
        <v>0</v>
      </c>
      <c r="G16" s="382"/>
      <c r="H16" s="383"/>
      <c r="I16" s="383"/>
      <c r="J16" s="383"/>
    </row>
    <row r="17" spans="1:10" ht="38.25" customHeight="1">
      <c r="A17" s="385">
        <v>3</v>
      </c>
      <c r="B17" s="386" t="s">
        <v>389</v>
      </c>
      <c r="C17" s="382">
        <f t="shared" si="2"/>
        <v>0</v>
      </c>
      <c r="D17" s="382"/>
      <c r="E17" s="382"/>
      <c r="F17" s="382">
        <f t="shared" si="3"/>
        <v>0</v>
      </c>
      <c r="G17" s="382"/>
      <c r="H17" s="383"/>
      <c r="I17" s="383"/>
      <c r="J17" s="383"/>
    </row>
    <row r="18" spans="1:10" ht="38.25" customHeight="1">
      <c r="A18" s="385">
        <v>4</v>
      </c>
      <c r="B18" s="386" t="s">
        <v>390</v>
      </c>
      <c r="C18" s="382">
        <f t="shared" si="2"/>
        <v>0</v>
      </c>
      <c r="D18" s="382"/>
      <c r="E18" s="382"/>
      <c r="F18" s="382">
        <f t="shared" si="3"/>
        <v>0</v>
      </c>
      <c r="G18" s="382"/>
      <c r="H18" s="383"/>
      <c r="I18" s="383"/>
      <c r="J18" s="383"/>
    </row>
    <row r="19" spans="1:10" ht="38.25" customHeight="1">
      <c r="A19" s="385">
        <v>5</v>
      </c>
      <c r="B19" s="386" t="s">
        <v>391</v>
      </c>
      <c r="C19" s="382">
        <f t="shared" si="2"/>
        <v>0</v>
      </c>
      <c r="D19" s="382"/>
      <c r="E19" s="382"/>
      <c r="F19" s="382">
        <f t="shared" si="3"/>
        <v>0</v>
      </c>
      <c r="G19" s="382"/>
      <c r="H19" s="383"/>
      <c r="I19" s="383"/>
      <c r="J19" s="383"/>
    </row>
    <row r="20" spans="1:10" ht="38.25" customHeight="1">
      <c r="A20" s="385">
        <v>6</v>
      </c>
      <c r="B20" s="386" t="s">
        <v>392</v>
      </c>
      <c r="C20" s="382">
        <f t="shared" si="2"/>
        <v>0</v>
      </c>
      <c r="D20" s="382"/>
      <c r="E20" s="382"/>
      <c r="F20" s="382">
        <f t="shared" si="3"/>
        <v>0</v>
      </c>
      <c r="G20" s="382"/>
      <c r="H20" s="383"/>
      <c r="I20" s="383"/>
      <c r="J20" s="383"/>
    </row>
    <row r="21" spans="1:10" ht="38.25" customHeight="1">
      <c r="A21" s="385">
        <v>7</v>
      </c>
      <c r="B21" s="386" t="s">
        <v>393</v>
      </c>
      <c r="C21" s="382">
        <f t="shared" si="2"/>
        <v>0</v>
      </c>
      <c r="D21" s="382"/>
      <c r="E21" s="382"/>
      <c r="F21" s="382">
        <f t="shared" si="3"/>
        <v>0</v>
      </c>
      <c r="G21" s="382"/>
      <c r="H21" s="383"/>
      <c r="I21" s="383"/>
      <c r="J21" s="383"/>
    </row>
    <row r="22" spans="1:10" ht="24" customHeight="1">
      <c r="A22" s="387" t="s">
        <v>394</v>
      </c>
      <c r="B22" s="388" t="s">
        <v>394</v>
      </c>
      <c r="C22" s="382"/>
      <c r="D22" s="382"/>
      <c r="E22" s="382"/>
      <c r="F22" s="382"/>
      <c r="G22" s="382"/>
      <c r="H22" s="383"/>
      <c r="I22" s="383"/>
      <c r="J22" s="383"/>
    </row>
    <row r="23" spans="1:10" ht="21" customHeight="1">
      <c r="A23" s="389"/>
      <c r="B23" s="701" t="s">
        <v>399</v>
      </c>
      <c r="C23" s="701"/>
      <c r="D23" s="390"/>
      <c r="E23" s="390"/>
      <c r="F23" s="390"/>
      <c r="G23" s="702" t="s">
        <v>398</v>
      </c>
      <c r="H23" s="702"/>
      <c r="I23" s="702"/>
      <c r="J23" s="702"/>
    </row>
    <row r="24" spans="1:10" ht="39" customHeight="1">
      <c r="A24" s="389"/>
      <c r="B24" s="703" t="s">
        <v>174</v>
      </c>
      <c r="C24" s="703"/>
      <c r="D24" s="391"/>
      <c r="E24" s="391"/>
      <c r="F24" s="391"/>
      <c r="G24" s="704" t="s">
        <v>104</v>
      </c>
      <c r="H24" s="705"/>
      <c r="I24" s="705"/>
      <c r="J24" s="705"/>
    </row>
    <row r="25" spans="2:10" ht="12.75">
      <c r="B25" s="706"/>
      <c r="C25" s="706"/>
      <c r="G25" s="706"/>
      <c r="H25" s="706"/>
      <c r="I25" s="706"/>
      <c r="J25" s="706"/>
    </row>
    <row r="30" spans="2:10" ht="15.75">
      <c r="B30" s="699" t="s">
        <v>175</v>
      </c>
      <c r="C30" s="699"/>
      <c r="D30" s="374"/>
      <c r="E30" s="374"/>
      <c r="F30" s="374"/>
      <c r="G30" s="699" t="s">
        <v>111</v>
      </c>
      <c r="H30" s="699"/>
      <c r="I30" s="699"/>
      <c r="J30" s="699"/>
    </row>
    <row r="32" ht="12.75" hidden="1"/>
    <row r="33" spans="1:11" s="326" customFormat="1" ht="13.5" hidden="1">
      <c r="A33" s="392" t="s">
        <v>105</v>
      </c>
      <c r="K33" s="393"/>
    </row>
    <row r="34" spans="1:15" s="326" customFormat="1" ht="15" customHeight="1" hidden="1">
      <c r="A34" s="328"/>
      <c r="B34" s="700" t="s">
        <v>395</v>
      </c>
      <c r="C34" s="700"/>
      <c r="D34" s="700"/>
      <c r="E34" s="700"/>
      <c r="F34" s="700"/>
      <c r="G34" s="700"/>
      <c r="H34" s="700"/>
      <c r="I34" s="700"/>
      <c r="J34" s="700"/>
      <c r="K34" s="394"/>
      <c r="L34" s="395"/>
      <c r="M34" s="395"/>
      <c r="N34" s="395"/>
      <c r="O34" s="395"/>
    </row>
    <row r="35" spans="2:11" s="326" customFormat="1" ht="12.75" hidden="1">
      <c r="B35" s="371" t="s">
        <v>396</v>
      </c>
      <c r="K35" s="393"/>
    </row>
    <row r="36" ht="12.75" hidden="1">
      <c r="B36" s="396" t="s">
        <v>397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99" customWidth="1"/>
    <col min="2" max="2" width="21.140625" style="399" customWidth="1"/>
    <col min="3" max="3" width="17.00390625" style="399" customWidth="1"/>
    <col min="4" max="4" width="12.7109375" style="399" customWidth="1"/>
    <col min="5" max="5" width="11.57421875" style="399" customWidth="1"/>
    <col min="6" max="9" width="12.7109375" style="399" customWidth="1"/>
    <col min="10" max="10" width="12.140625" style="399" customWidth="1"/>
    <col min="11" max="11" width="9.140625" style="399" customWidth="1"/>
    <col min="12" max="12" width="11.7109375" style="399" customWidth="1"/>
    <col min="13" max="16384" width="9.140625" style="399" customWidth="1"/>
  </cols>
  <sheetData>
    <row r="1" spans="1:14" ht="32.25" customHeight="1">
      <c r="A1" s="707" t="s">
        <v>400</v>
      </c>
      <c r="B1" s="707"/>
      <c r="C1" s="707"/>
      <c r="D1" s="464" t="s">
        <v>401</v>
      </c>
      <c r="E1" s="464"/>
      <c r="F1" s="464"/>
      <c r="G1" s="464"/>
      <c r="H1" s="464"/>
      <c r="I1" s="464"/>
      <c r="J1" s="708" t="s">
        <v>402</v>
      </c>
      <c r="K1" s="708"/>
      <c r="L1" s="708"/>
      <c r="M1" s="398"/>
      <c r="N1" s="398"/>
    </row>
    <row r="2" spans="1:14" ht="15.75" customHeight="1">
      <c r="A2" s="709" t="s">
        <v>403</v>
      </c>
      <c r="B2" s="709"/>
      <c r="C2" s="709"/>
      <c r="D2" s="464"/>
      <c r="E2" s="464"/>
      <c r="F2" s="464"/>
      <c r="G2" s="464"/>
      <c r="H2" s="464"/>
      <c r="I2" s="464"/>
      <c r="J2" s="710" t="s">
        <v>404</v>
      </c>
      <c r="K2" s="710"/>
      <c r="L2" s="710"/>
      <c r="M2" s="400"/>
      <c r="N2" s="400"/>
    </row>
    <row r="3" spans="1:14" ht="15.75" customHeight="1">
      <c r="A3" s="707" t="s">
        <v>370</v>
      </c>
      <c r="B3" s="707"/>
      <c r="C3" s="707"/>
      <c r="D3" s="464"/>
      <c r="E3" s="464"/>
      <c r="F3" s="464"/>
      <c r="G3" s="464"/>
      <c r="H3" s="464"/>
      <c r="I3" s="464"/>
      <c r="J3" s="710" t="s">
        <v>405</v>
      </c>
      <c r="K3" s="710"/>
      <c r="L3" s="710"/>
      <c r="M3" s="400"/>
      <c r="N3" s="400"/>
    </row>
    <row r="4" spans="1:14" ht="15.75" customHeight="1">
      <c r="A4" s="401" t="s">
        <v>406</v>
      </c>
      <c r="B4" s="401"/>
      <c r="C4" s="397"/>
      <c r="D4" s="397"/>
      <c r="E4" s="397"/>
      <c r="F4" s="397"/>
      <c r="G4" s="397"/>
      <c r="H4" s="397"/>
      <c r="I4" s="397"/>
      <c r="J4" s="711" t="s">
        <v>10</v>
      </c>
      <c r="K4" s="711"/>
      <c r="L4" s="711"/>
      <c r="M4" s="402"/>
      <c r="N4" s="402"/>
    </row>
    <row r="5" spans="1:13" ht="15.75">
      <c r="A5" s="401"/>
      <c r="B5" s="401"/>
      <c r="C5" s="397"/>
      <c r="D5" s="397"/>
      <c r="E5" s="397"/>
      <c r="F5" s="397"/>
      <c r="G5" s="397"/>
      <c r="H5" s="397"/>
      <c r="I5" s="397"/>
      <c r="J5" s="712" t="s">
        <v>11</v>
      </c>
      <c r="K5" s="712"/>
      <c r="L5" s="712"/>
      <c r="M5" s="397"/>
    </row>
    <row r="6" spans="1:13" ht="15.75">
      <c r="A6" s="713" t="s">
        <v>184</v>
      </c>
      <c r="B6" s="713"/>
      <c r="C6" s="714" t="s">
        <v>407</v>
      </c>
      <c r="D6" s="715" t="s">
        <v>408</v>
      </c>
      <c r="E6" s="715"/>
      <c r="F6" s="715"/>
      <c r="G6" s="715"/>
      <c r="H6" s="715"/>
      <c r="I6" s="715"/>
      <c r="J6" s="713" t="s">
        <v>409</v>
      </c>
      <c r="K6" s="713"/>
      <c r="L6" s="713"/>
      <c r="M6" s="397"/>
    </row>
    <row r="7" spans="1:13" ht="15.75" customHeight="1">
      <c r="A7" s="713"/>
      <c r="B7" s="713"/>
      <c r="C7" s="714"/>
      <c r="D7" s="715" t="s">
        <v>25</v>
      </c>
      <c r="E7" s="715"/>
      <c r="F7" s="715"/>
      <c r="G7" s="715"/>
      <c r="H7" s="715"/>
      <c r="I7" s="715"/>
      <c r="J7" s="713"/>
      <c r="K7" s="713"/>
      <c r="L7" s="713"/>
      <c r="M7" s="401"/>
    </row>
    <row r="8" spans="1:12" s="404" customFormat="1" ht="31.5" customHeight="1">
      <c r="A8" s="713"/>
      <c r="B8" s="713"/>
      <c r="C8" s="714"/>
      <c r="D8" s="713" t="s">
        <v>410</v>
      </c>
      <c r="E8" s="713" t="s">
        <v>411</v>
      </c>
      <c r="F8" s="713"/>
      <c r="G8" s="713"/>
      <c r="H8" s="713"/>
      <c r="I8" s="713"/>
      <c r="J8" s="713"/>
      <c r="K8" s="713"/>
      <c r="L8" s="713"/>
    </row>
    <row r="9" spans="1:12" s="404" customFormat="1" ht="15.75" customHeight="1">
      <c r="A9" s="713"/>
      <c r="B9" s="713"/>
      <c r="C9" s="714"/>
      <c r="D9" s="713"/>
      <c r="E9" s="713" t="s">
        <v>412</v>
      </c>
      <c r="F9" s="713" t="s">
        <v>25</v>
      </c>
      <c r="G9" s="713"/>
      <c r="H9" s="713"/>
      <c r="I9" s="713"/>
      <c r="J9" s="713" t="s">
        <v>25</v>
      </c>
      <c r="K9" s="713"/>
      <c r="L9" s="713"/>
    </row>
    <row r="10" spans="1:12" s="404" customFormat="1" ht="72" customHeight="1">
      <c r="A10" s="713"/>
      <c r="B10" s="713"/>
      <c r="C10" s="714"/>
      <c r="D10" s="713"/>
      <c r="E10" s="713"/>
      <c r="F10" s="403" t="s">
        <v>413</v>
      </c>
      <c r="G10" s="403" t="s">
        <v>414</v>
      </c>
      <c r="H10" s="403" t="s">
        <v>415</v>
      </c>
      <c r="I10" s="403" t="s">
        <v>416</v>
      </c>
      <c r="J10" s="403" t="s">
        <v>417</v>
      </c>
      <c r="K10" s="403" t="s">
        <v>418</v>
      </c>
      <c r="L10" s="403" t="s">
        <v>419</v>
      </c>
    </row>
    <row r="11" spans="1:12" ht="13.5" customHeight="1">
      <c r="A11" s="716" t="s">
        <v>420</v>
      </c>
      <c r="B11" s="717"/>
      <c r="C11" s="405">
        <v>1</v>
      </c>
      <c r="D11" s="405" t="s">
        <v>55</v>
      </c>
      <c r="E11" s="405" t="s">
        <v>57</v>
      </c>
      <c r="F11" s="405" t="s">
        <v>83</v>
      </c>
      <c r="G11" s="405" t="s">
        <v>95</v>
      </c>
      <c r="H11" s="405" t="s">
        <v>239</v>
      </c>
      <c r="I11" s="405" t="s">
        <v>143</v>
      </c>
      <c r="J11" s="405" t="s">
        <v>260</v>
      </c>
      <c r="K11" s="405" t="s">
        <v>421</v>
      </c>
      <c r="L11" s="405" t="s">
        <v>422</v>
      </c>
    </row>
    <row r="12" spans="1:12" ht="28.5" customHeight="1">
      <c r="A12" s="718" t="s">
        <v>24</v>
      </c>
      <c r="B12" s="719"/>
      <c r="C12" s="406">
        <f>C13+C14</f>
        <v>23</v>
      </c>
      <c r="D12" s="406">
        <f aca="true" t="shared" si="0" ref="D12:L12">D13+D14</f>
        <v>0</v>
      </c>
      <c r="E12" s="406">
        <f>E13+E14</f>
        <v>21</v>
      </c>
      <c r="F12" s="406">
        <f t="shared" si="0"/>
        <v>5</v>
      </c>
      <c r="G12" s="406">
        <f t="shared" si="0"/>
        <v>15</v>
      </c>
      <c r="H12" s="406">
        <f t="shared" si="0"/>
        <v>1</v>
      </c>
      <c r="I12" s="406">
        <f t="shared" si="0"/>
        <v>0</v>
      </c>
      <c r="J12" s="406">
        <f t="shared" si="0"/>
        <v>1</v>
      </c>
      <c r="K12" s="406">
        <f t="shared" si="0"/>
        <v>19</v>
      </c>
      <c r="L12" s="406">
        <f t="shared" si="0"/>
        <v>1</v>
      </c>
    </row>
    <row r="13" spans="1:12" ht="20.25" customHeight="1">
      <c r="A13" s="407" t="s">
        <v>29</v>
      </c>
      <c r="B13" s="408" t="s">
        <v>198</v>
      </c>
      <c r="C13" s="409">
        <f>D13+E13</f>
        <v>2</v>
      </c>
      <c r="D13" s="410">
        <v>0</v>
      </c>
      <c r="E13" s="409">
        <f>F13+G13+H13+I13</f>
        <v>2</v>
      </c>
      <c r="F13" s="410">
        <v>1</v>
      </c>
      <c r="G13" s="410">
        <v>1</v>
      </c>
      <c r="H13" s="410">
        <v>0</v>
      </c>
      <c r="I13" s="410"/>
      <c r="J13" s="410"/>
      <c r="K13" s="410">
        <v>2</v>
      </c>
      <c r="L13" s="410"/>
    </row>
    <row r="14" spans="1:12" ht="20.25" customHeight="1">
      <c r="A14" s="411" t="s">
        <v>33</v>
      </c>
      <c r="B14" s="408" t="s">
        <v>203</v>
      </c>
      <c r="C14" s="409">
        <f>SUM(C15:C23)</f>
        <v>21</v>
      </c>
      <c r="D14" s="410">
        <f>SUM(D15:D23)</f>
        <v>0</v>
      </c>
      <c r="E14" s="409">
        <f aca="true" t="shared" si="1" ref="E14:L14">SUM(E15:E23)</f>
        <v>19</v>
      </c>
      <c r="F14" s="410">
        <f>SUM(F15:F23)</f>
        <v>4</v>
      </c>
      <c r="G14" s="410">
        <f>SUM(G15:G23)</f>
        <v>14</v>
      </c>
      <c r="H14" s="410">
        <f>SUM(H15:H23)</f>
        <v>1</v>
      </c>
      <c r="I14" s="410">
        <f t="shared" si="1"/>
        <v>0</v>
      </c>
      <c r="J14" s="410">
        <f t="shared" si="1"/>
        <v>1</v>
      </c>
      <c r="K14" s="410">
        <f t="shared" si="1"/>
        <v>17</v>
      </c>
      <c r="L14" s="410">
        <f t="shared" si="1"/>
        <v>1</v>
      </c>
    </row>
    <row r="15" spans="1:12" ht="39" customHeight="1">
      <c r="A15" s="405" t="s">
        <v>39</v>
      </c>
      <c r="B15" s="412" t="s">
        <v>387</v>
      </c>
      <c r="C15" s="409">
        <v>3</v>
      </c>
      <c r="D15" s="410">
        <v>0</v>
      </c>
      <c r="E15" s="409">
        <f aca="true" t="shared" si="2" ref="E15:E22">F15+G15+H15+I15</f>
        <v>3</v>
      </c>
      <c r="F15" s="410">
        <v>3</v>
      </c>
      <c r="G15" s="410">
        <v>0</v>
      </c>
      <c r="H15" s="410">
        <v>0</v>
      </c>
      <c r="I15" s="410">
        <v>0</v>
      </c>
      <c r="J15" s="410">
        <v>0</v>
      </c>
      <c r="K15" s="410">
        <v>3</v>
      </c>
      <c r="L15" s="410">
        <v>0</v>
      </c>
    </row>
    <row r="16" spans="1:12" ht="39" customHeight="1">
      <c r="A16" s="405" t="s">
        <v>55</v>
      </c>
      <c r="B16" s="412" t="s">
        <v>388</v>
      </c>
      <c r="C16" s="409">
        <v>2</v>
      </c>
      <c r="D16" s="410">
        <v>0</v>
      </c>
      <c r="E16" s="409">
        <f t="shared" si="2"/>
        <v>2</v>
      </c>
      <c r="F16" s="410">
        <v>0</v>
      </c>
      <c r="G16" s="410">
        <v>2</v>
      </c>
      <c r="H16" s="410">
        <v>0</v>
      </c>
      <c r="I16" s="410">
        <v>0</v>
      </c>
      <c r="J16" s="410">
        <v>0</v>
      </c>
      <c r="K16" s="410">
        <v>2</v>
      </c>
      <c r="L16" s="410">
        <v>0</v>
      </c>
    </row>
    <row r="17" spans="1:12" ht="39" customHeight="1">
      <c r="A17" s="405" t="s">
        <v>57</v>
      </c>
      <c r="B17" s="412" t="s">
        <v>433</v>
      </c>
      <c r="C17" s="409">
        <v>1</v>
      </c>
      <c r="D17" s="410">
        <v>0</v>
      </c>
      <c r="E17" s="409">
        <f t="shared" si="2"/>
        <v>1</v>
      </c>
      <c r="F17" s="410">
        <v>0</v>
      </c>
      <c r="G17" s="410">
        <v>0</v>
      </c>
      <c r="H17" s="410">
        <v>1</v>
      </c>
      <c r="I17" s="410">
        <v>0</v>
      </c>
      <c r="J17" s="410">
        <v>0</v>
      </c>
      <c r="K17" s="410">
        <v>1</v>
      </c>
      <c r="L17" s="410">
        <v>0</v>
      </c>
    </row>
    <row r="18" spans="1:12" ht="39" customHeight="1">
      <c r="A18" s="405" t="s">
        <v>83</v>
      </c>
      <c r="B18" s="412" t="s">
        <v>423</v>
      </c>
      <c r="C18" s="409">
        <v>0</v>
      </c>
      <c r="D18" s="410">
        <v>0</v>
      </c>
      <c r="E18" s="409">
        <f t="shared" si="2"/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</row>
    <row r="19" spans="1:12" ht="39" customHeight="1">
      <c r="A19" s="405" t="s">
        <v>95</v>
      </c>
      <c r="B19" s="412" t="s">
        <v>424</v>
      </c>
      <c r="C19" s="409">
        <v>3</v>
      </c>
      <c r="D19" s="410"/>
      <c r="E19" s="409">
        <f t="shared" si="2"/>
        <v>3</v>
      </c>
      <c r="F19" s="410">
        <v>1</v>
      </c>
      <c r="G19" s="410">
        <v>2</v>
      </c>
      <c r="H19" s="410">
        <v>0</v>
      </c>
      <c r="I19" s="410">
        <v>0</v>
      </c>
      <c r="J19" s="410">
        <v>0</v>
      </c>
      <c r="K19" s="410">
        <v>2</v>
      </c>
      <c r="L19" s="410">
        <v>1</v>
      </c>
    </row>
    <row r="20" spans="1:12" ht="39" customHeight="1">
      <c r="A20" s="405" t="s">
        <v>239</v>
      </c>
      <c r="B20" s="423" t="s">
        <v>425</v>
      </c>
      <c r="C20" s="409">
        <v>11</v>
      </c>
      <c r="D20" s="410">
        <v>0</v>
      </c>
      <c r="E20" s="409">
        <f t="shared" si="2"/>
        <v>9</v>
      </c>
      <c r="F20" s="410">
        <v>0</v>
      </c>
      <c r="G20" s="410">
        <v>9</v>
      </c>
      <c r="H20" s="410">
        <v>0</v>
      </c>
      <c r="I20" s="410">
        <v>0</v>
      </c>
      <c r="J20" s="410">
        <v>1</v>
      </c>
      <c r="K20" s="410">
        <v>8</v>
      </c>
      <c r="L20" s="410">
        <v>0</v>
      </c>
    </row>
    <row r="21" spans="1:12" ht="39" customHeight="1">
      <c r="A21" s="405" t="s">
        <v>143</v>
      </c>
      <c r="B21" s="423" t="s">
        <v>426</v>
      </c>
      <c r="C21" s="409">
        <v>1</v>
      </c>
      <c r="D21" s="410">
        <v>0</v>
      </c>
      <c r="E21" s="409">
        <f t="shared" si="2"/>
        <v>1</v>
      </c>
      <c r="F21" s="410">
        <v>0</v>
      </c>
      <c r="G21" s="410">
        <v>1</v>
      </c>
      <c r="H21" s="410">
        <v>0</v>
      </c>
      <c r="I21" s="410">
        <v>0</v>
      </c>
      <c r="J21" s="410">
        <v>0</v>
      </c>
      <c r="K21" s="410">
        <v>1</v>
      </c>
      <c r="L21" s="410">
        <v>0</v>
      </c>
    </row>
    <row r="22" spans="1:12" ht="39" customHeight="1">
      <c r="A22" s="405" t="s">
        <v>260</v>
      </c>
      <c r="B22" s="412" t="s">
        <v>427</v>
      </c>
      <c r="C22" s="409"/>
      <c r="D22" s="410"/>
      <c r="E22" s="409">
        <f t="shared" si="2"/>
        <v>0</v>
      </c>
      <c r="F22" s="410"/>
      <c r="G22" s="410"/>
      <c r="H22" s="410"/>
      <c r="I22" s="410"/>
      <c r="J22" s="410"/>
      <c r="K22" s="410"/>
      <c r="L22" s="410"/>
    </row>
    <row r="23" spans="1:12" ht="18.75" customHeight="1">
      <c r="A23" s="405" t="s">
        <v>394</v>
      </c>
      <c r="B23" s="413" t="s">
        <v>394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</row>
    <row r="24" spans="1:12" ht="18.75" customHeight="1">
      <c r="A24" s="720" t="s">
        <v>332</v>
      </c>
      <c r="B24" s="720"/>
      <c r="C24" s="414"/>
      <c r="D24" s="414"/>
      <c r="E24" s="414"/>
      <c r="F24" s="414"/>
      <c r="G24" s="414"/>
      <c r="H24" s="414"/>
      <c r="I24" s="414"/>
      <c r="J24" s="414"/>
      <c r="K24" s="414"/>
      <c r="L24" s="414"/>
    </row>
    <row r="25" spans="1:12" ht="47.25" customHeight="1">
      <c r="A25" s="415"/>
      <c r="B25" s="721" t="s">
        <v>434</v>
      </c>
      <c r="C25" s="722"/>
      <c r="D25" s="722"/>
      <c r="E25" s="722"/>
      <c r="F25" s="722"/>
      <c r="G25" s="722"/>
      <c r="H25" s="414"/>
      <c r="I25" s="414"/>
      <c r="J25" s="414"/>
      <c r="K25" s="414"/>
      <c r="L25" s="414"/>
    </row>
    <row r="26" spans="1:12" ht="16.5" customHeight="1">
      <c r="A26" s="727" t="s">
        <v>428</v>
      </c>
      <c r="B26" s="727"/>
      <c r="C26" s="727"/>
      <c r="D26" s="727"/>
      <c r="E26" s="416"/>
      <c r="F26" s="416"/>
      <c r="G26" s="416"/>
      <c r="H26" s="728" t="s">
        <v>429</v>
      </c>
      <c r="I26" s="729"/>
      <c r="J26" s="729"/>
      <c r="K26" s="729"/>
      <c r="L26" s="729"/>
    </row>
    <row r="27" spans="1:12" ht="33.75" customHeight="1">
      <c r="A27" s="730" t="s">
        <v>174</v>
      </c>
      <c r="B27" s="730"/>
      <c r="C27" s="730"/>
      <c r="D27" s="730"/>
      <c r="E27" s="416"/>
      <c r="F27" s="416"/>
      <c r="G27" s="416"/>
      <c r="H27" s="730" t="s">
        <v>104</v>
      </c>
      <c r="I27" s="731"/>
      <c r="J27" s="731"/>
      <c r="K27" s="731"/>
      <c r="L27" s="731"/>
    </row>
    <row r="28" spans="1:12" ht="16.5" customHeight="1">
      <c r="A28" s="732"/>
      <c r="B28" s="732"/>
      <c r="C28" s="732"/>
      <c r="D28" s="732"/>
      <c r="E28" s="418"/>
      <c r="F28" s="418"/>
      <c r="G28" s="418"/>
      <c r="H28" s="733"/>
      <c r="I28" s="733"/>
      <c r="J28" s="733"/>
      <c r="K28" s="733"/>
      <c r="L28" s="733"/>
    </row>
    <row r="29" spans="2:12" ht="15.75">
      <c r="B29" s="418"/>
      <c r="C29" s="418"/>
      <c r="D29" s="418"/>
      <c r="E29" s="418"/>
      <c r="F29" s="418"/>
      <c r="G29" s="418"/>
      <c r="H29" s="417"/>
      <c r="I29" s="419"/>
      <c r="J29" s="419"/>
      <c r="K29" s="419"/>
      <c r="L29" s="419"/>
    </row>
    <row r="30" spans="2:12" ht="15.75">
      <c r="B30" s="418"/>
      <c r="C30" s="418"/>
      <c r="D30" s="418"/>
      <c r="E30" s="418"/>
      <c r="F30" s="418"/>
      <c r="G30" s="418"/>
      <c r="H30" s="417"/>
      <c r="I30" s="417"/>
      <c r="J30" s="417"/>
      <c r="K30" s="419"/>
      <c r="L30" s="419"/>
    </row>
    <row r="31" spans="2:12" ht="15.75">
      <c r="B31" s="418"/>
      <c r="C31" s="418"/>
      <c r="D31" s="418"/>
      <c r="E31" s="418"/>
      <c r="F31" s="418"/>
      <c r="G31" s="418"/>
      <c r="H31" s="417"/>
      <c r="I31" s="417"/>
      <c r="J31" s="417"/>
      <c r="K31" s="419"/>
      <c r="L31" s="419"/>
    </row>
    <row r="32" spans="2:12" ht="15.75">
      <c r="B32" s="418"/>
      <c r="C32" s="418"/>
      <c r="D32" s="418"/>
      <c r="E32" s="418"/>
      <c r="F32" s="418"/>
      <c r="G32" s="418"/>
      <c r="H32" s="417"/>
      <c r="I32" s="417"/>
      <c r="J32" s="417"/>
      <c r="K32" s="419"/>
      <c r="L32" s="419"/>
    </row>
    <row r="33" spans="1:12" ht="15.75">
      <c r="A33" s="723" t="s">
        <v>175</v>
      </c>
      <c r="B33" s="723"/>
      <c r="C33" s="723"/>
      <c r="D33" s="723"/>
      <c r="E33" s="418"/>
      <c r="F33" s="418"/>
      <c r="G33" s="418"/>
      <c r="H33" s="724" t="s">
        <v>111</v>
      </c>
      <c r="I33" s="724"/>
      <c r="J33" s="724"/>
      <c r="K33" s="724"/>
      <c r="L33" s="724"/>
    </row>
    <row r="34" spans="2:10" ht="22.5" customHeight="1" hidden="1">
      <c r="B34" s="418"/>
      <c r="C34" s="418"/>
      <c r="D34" s="418"/>
      <c r="E34" s="418"/>
      <c r="F34" s="418"/>
      <c r="G34" s="418"/>
      <c r="H34" s="418"/>
      <c r="I34" s="418"/>
      <c r="J34" s="418"/>
    </row>
    <row r="35" spans="1:10" ht="15.75" hidden="1">
      <c r="A35" s="420" t="s">
        <v>105</v>
      </c>
      <c r="B35" s="418"/>
      <c r="C35" s="418"/>
      <c r="D35" s="418"/>
      <c r="E35" s="418"/>
      <c r="F35" s="418"/>
      <c r="G35" s="418"/>
      <c r="H35" s="418"/>
      <c r="I35" s="418"/>
      <c r="J35" s="418"/>
    </row>
    <row r="36" spans="2:12" ht="15.75" customHeight="1" hidden="1">
      <c r="B36" s="725" t="s">
        <v>430</v>
      </c>
      <c r="C36" s="725"/>
      <c r="D36" s="725"/>
      <c r="E36" s="725"/>
      <c r="F36" s="725"/>
      <c r="G36" s="725"/>
      <c r="H36" s="725"/>
      <c r="I36" s="725"/>
      <c r="J36" s="725"/>
      <c r="K36" s="725"/>
      <c r="L36" s="725"/>
    </row>
    <row r="37" spans="1:12" ht="16.5" customHeight="1" hidden="1">
      <c r="A37" s="421"/>
      <c r="B37" s="726" t="s">
        <v>431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</row>
    <row r="38" ht="15.75" hidden="1">
      <c r="B38" s="422" t="s">
        <v>432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64" t="s">
        <v>61</v>
      </c>
      <c r="B1" s="465"/>
      <c r="C1" s="465"/>
    </row>
    <row r="2" spans="1:3" ht="21.75" customHeight="1">
      <c r="A2" s="466" t="s">
        <v>62</v>
      </c>
      <c r="B2" s="467"/>
      <c r="C2" s="52" t="s">
        <v>63</v>
      </c>
    </row>
    <row r="3" spans="1:3" ht="12.75" customHeight="1">
      <c r="A3" s="468" t="s">
        <v>64</v>
      </c>
      <c r="B3" s="469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59" t="s">
        <v>112</v>
      </c>
      <c r="B1" s="459"/>
      <c r="C1" s="1"/>
      <c r="D1" s="460" t="s">
        <v>1</v>
      </c>
      <c r="E1" s="460"/>
      <c r="F1" s="460"/>
      <c r="G1" s="460"/>
      <c r="H1" s="460"/>
      <c r="I1" s="460"/>
      <c r="J1" s="460"/>
      <c r="K1" s="460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60" t="s">
        <v>113</v>
      </c>
      <c r="E2" s="460"/>
      <c r="F2" s="460"/>
      <c r="G2" s="460"/>
      <c r="H2" s="460"/>
      <c r="I2" s="460"/>
      <c r="J2" s="460"/>
      <c r="K2" s="460"/>
      <c r="L2" s="8"/>
      <c r="M2" s="457" t="s">
        <v>5</v>
      </c>
      <c r="N2" s="457"/>
      <c r="O2" s="457"/>
      <c r="Q2" s="3"/>
    </row>
    <row r="3" spans="1:17" ht="16.5" customHeight="1">
      <c r="A3" s="1" t="s">
        <v>6</v>
      </c>
      <c r="B3" s="1"/>
      <c r="C3" s="1"/>
      <c r="D3" s="463" t="s">
        <v>114</v>
      </c>
      <c r="E3" s="463"/>
      <c r="F3" s="463"/>
      <c r="G3" s="463"/>
      <c r="H3" s="463"/>
      <c r="I3" s="463"/>
      <c r="J3" s="463"/>
      <c r="K3" s="463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57" t="s">
        <v>10</v>
      </c>
      <c r="N4" s="457"/>
      <c r="O4" s="457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38" t="s">
        <v>12</v>
      </c>
      <c r="B6" s="439"/>
      <c r="C6" s="444" t="s">
        <v>13</v>
      </c>
      <c r="D6" s="446" t="s">
        <v>14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8"/>
      <c r="Q6" s="5"/>
    </row>
    <row r="7" spans="1:17" ht="20.25" customHeight="1">
      <c r="A7" s="440"/>
      <c r="B7" s="441"/>
      <c r="C7" s="445"/>
      <c r="D7" s="449" t="s">
        <v>15</v>
      </c>
      <c r="E7" s="451" t="s">
        <v>16</v>
      </c>
      <c r="F7" s="452"/>
      <c r="G7" s="453"/>
      <c r="H7" s="436" t="s">
        <v>17</v>
      </c>
      <c r="I7" s="436" t="s">
        <v>18</v>
      </c>
      <c r="J7" s="436" t="s">
        <v>19</v>
      </c>
      <c r="K7" s="436" t="s">
        <v>20</v>
      </c>
      <c r="L7" s="436" t="s">
        <v>21</v>
      </c>
      <c r="M7" s="436" t="s">
        <v>22</v>
      </c>
      <c r="N7" s="436" t="s">
        <v>115</v>
      </c>
      <c r="O7" s="436" t="s">
        <v>23</v>
      </c>
      <c r="P7" s="5"/>
      <c r="Q7" s="5"/>
    </row>
    <row r="8" spans="1:17" ht="19.5" customHeight="1">
      <c r="A8" s="440"/>
      <c r="B8" s="441"/>
      <c r="C8" s="445"/>
      <c r="D8" s="449"/>
      <c r="E8" s="454" t="s">
        <v>24</v>
      </c>
      <c r="F8" s="455" t="s">
        <v>25</v>
      </c>
      <c r="G8" s="456"/>
      <c r="H8" s="436"/>
      <c r="I8" s="436"/>
      <c r="J8" s="436"/>
      <c r="K8" s="436"/>
      <c r="L8" s="436"/>
      <c r="M8" s="436"/>
      <c r="N8" s="436"/>
      <c r="O8" s="436"/>
      <c r="P8" s="84"/>
      <c r="Q8" s="85"/>
    </row>
    <row r="9" spans="1:17" ht="39.75" customHeight="1">
      <c r="A9" s="442"/>
      <c r="B9" s="443"/>
      <c r="C9" s="445"/>
      <c r="D9" s="450"/>
      <c r="E9" s="437"/>
      <c r="F9" s="14" t="s">
        <v>26</v>
      </c>
      <c r="G9" s="16" t="s">
        <v>27</v>
      </c>
      <c r="H9" s="437"/>
      <c r="I9" s="437"/>
      <c r="J9" s="437"/>
      <c r="K9" s="437"/>
      <c r="L9" s="437"/>
      <c r="M9" s="437"/>
      <c r="N9" s="437"/>
      <c r="O9" s="437"/>
      <c r="P9" s="15"/>
      <c r="Q9" s="15"/>
    </row>
    <row r="10" spans="1:17" s="19" customFormat="1" ht="11.25" customHeight="1">
      <c r="A10" s="432" t="s">
        <v>28</v>
      </c>
      <c r="B10" s="433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70" t="s">
        <v>58</v>
      </c>
      <c r="K27" s="470"/>
      <c r="L27" s="470"/>
      <c r="M27" s="470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34"/>
      <c r="K28" s="434"/>
      <c r="L28" s="434"/>
      <c r="M28" s="434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71"/>
      <c r="J29" s="471"/>
      <c r="K29" s="471"/>
      <c r="L29" s="471"/>
      <c r="M29" s="471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31"/>
      <c r="B31" s="431"/>
      <c r="C31" s="44"/>
      <c r="D31" s="44"/>
      <c r="E31" s="44"/>
      <c r="I31" s="45"/>
      <c r="J31" s="45"/>
    </row>
    <row r="32" spans="1:10" s="5" customFormat="1" ht="21.75" customHeight="1">
      <c r="A32" s="431"/>
      <c r="B32" s="431"/>
      <c r="C32" s="44"/>
      <c r="D32" s="44"/>
      <c r="E32" s="44"/>
      <c r="F32" s="5" t="s">
        <v>59</v>
      </c>
      <c r="I32" s="435"/>
      <c r="J32" s="435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31"/>
      <c r="J33" s="431"/>
    </row>
    <row r="34" s="5" customFormat="1" ht="19.5" customHeight="1">
      <c r="A34" s="47"/>
    </row>
    <row r="35" spans="1:13" ht="24" customHeight="1">
      <c r="A35" s="430"/>
      <c r="B35" s="430"/>
      <c r="C35" s="5"/>
      <c r="D35" s="5"/>
      <c r="E35" s="5"/>
      <c r="F35" s="5"/>
      <c r="G35" s="5"/>
      <c r="H35" s="5"/>
      <c r="I35" s="430"/>
      <c r="J35" s="430"/>
      <c r="K35" s="5"/>
      <c r="L35" s="5"/>
      <c r="M35" s="5"/>
    </row>
    <row r="36" spans="1:13" ht="17.25" customHeight="1">
      <c r="A36" s="429"/>
      <c r="B36" s="429"/>
      <c r="C36" s="5"/>
      <c r="D36" s="5"/>
      <c r="E36" s="5"/>
      <c r="F36" s="5"/>
      <c r="G36" s="5"/>
      <c r="H36" s="5"/>
      <c r="I36" s="429"/>
      <c r="J36" s="429"/>
      <c r="K36" s="5"/>
      <c r="L36" s="5"/>
      <c r="M36" s="5"/>
    </row>
    <row r="37" spans="1:13" ht="17.25" customHeight="1">
      <c r="A37" s="429"/>
      <c r="B37" s="429"/>
      <c r="C37" s="5"/>
      <c r="D37" s="5"/>
      <c r="E37" s="5"/>
      <c r="F37" s="5"/>
      <c r="G37" s="5"/>
      <c r="H37" s="5"/>
      <c r="I37" s="429"/>
      <c r="J37" s="429"/>
      <c r="K37" s="5"/>
      <c r="L37" s="5"/>
      <c r="M37" s="5"/>
    </row>
    <row r="38" spans="1:13" ht="17.25" customHeight="1">
      <c r="A38" s="429"/>
      <c r="B38" s="429"/>
      <c r="C38" s="5"/>
      <c r="D38" s="5"/>
      <c r="E38" s="5"/>
      <c r="F38" s="5"/>
      <c r="G38" s="5"/>
      <c r="H38" s="5"/>
      <c r="I38" s="429"/>
      <c r="J38" s="429"/>
      <c r="K38" s="5"/>
      <c r="L38" s="5"/>
      <c r="M38" s="5"/>
    </row>
    <row r="39" spans="1:13" ht="17.25" customHeight="1">
      <c r="A39" s="429"/>
      <c r="B39" s="429"/>
      <c r="C39" s="5"/>
      <c r="D39" s="5"/>
      <c r="E39" s="5"/>
      <c r="F39" s="5"/>
      <c r="G39" s="5"/>
      <c r="H39" s="5"/>
      <c r="I39" s="429"/>
      <c r="J39" s="429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29"/>
      <c r="J40" s="429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30"/>
      <c r="C42" s="430"/>
      <c r="D42" s="430"/>
      <c r="E42" s="430"/>
      <c r="F42" s="430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29"/>
      <c r="C43" s="429"/>
      <c r="D43" s="429"/>
      <c r="E43" s="429"/>
      <c r="F43" s="429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29"/>
      <c r="C44" s="429"/>
      <c r="D44" s="429"/>
      <c r="E44" s="429"/>
      <c r="F44" s="429"/>
      <c r="G44" s="15"/>
      <c r="H44" s="15"/>
      <c r="I44" s="5"/>
      <c r="J44" s="5"/>
      <c r="K44" s="5"/>
      <c r="L44" s="5"/>
      <c r="M44" s="5"/>
    </row>
    <row r="45" spans="1:13" ht="15">
      <c r="A45" s="47"/>
      <c r="B45" s="429"/>
      <c r="C45" s="429"/>
      <c r="D45" s="429"/>
      <c r="E45" s="429"/>
      <c r="F45" s="429"/>
      <c r="G45" s="15"/>
      <c r="H45" s="15"/>
      <c r="I45" s="5"/>
      <c r="J45" s="5"/>
      <c r="K45" s="5"/>
      <c r="L45" s="5"/>
      <c r="M45" s="5"/>
    </row>
    <row r="46" spans="1:13" ht="15">
      <c r="A46" s="47"/>
      <c r="B46" s="429"/>
      <c r="C46" s="429"/>
      <c r="D46" s="429"/>
      <c r="E46" s="429"/>
      <c r="F46" s="429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64" t="s">
        <v>118</v>
      </c>
      <c r="B1" s="465"/>
      <c r="C1" s="465"/>
    </row>
    <row r="2" spans="1:3" ht="28.5" customHeight="1">
      <c r="A2" s="466" t="s">
        <v>62</v>
      </c>
      <c r="B2" s="467"/>
      <c r="C2" s="99" t="s">
        <v>119</v>
      </c>
    </row>
    <row r="3" spans="1:3" s="101" customFormat="1" ht="11.25" customHeight="1">
      <c r="A3" s="472" t="s">
        <v>64</v>
      </c>
      <c r="B3" s="473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16.5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503" t="s">
        <v>132</v>
      </c>
      <c r="B1" s="503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504" t="s">
        <v>3</v>
      </c>
      <c r="B2" s="504"/>
      <c r="C2" s="504"/>
      <c r="D2" s="505" t="s">
        <v>4</v>
      </c>
      <c r="E2" s="505"/>
      <c r="F2" s="505"/>
      <c r="G2" s="505"/>
      <c r="H2" s="505"/>
      <c r="I2" s="505"/>
      <c r="J2" s="107"/>
      <c r="K2" s="112"/>
      <c r="L2" s="489" t="s">
        <v>5</v>
      </c>
      <c r="M2" s="489"/>
      <c r="N2" s="489"/>
      <c r="O2" s="108"/>
      <c r="P2" s="113"/>
    </row>
    <row r="3" spans="1:16" ht="16.5" customHeight="1">
      <c r="A3" s="504" t="s">
        <v>6</v>
      </c>
      <c r="B3" s="504"/>
      <c r="C3" s="108"/>
      <c r="D3" s="506" t="s">
        <v>7</v>
      </c>
      <c r="E3" s="506"/>
      <c r="F3" s="506"/>
      <c r="G3" s="506"/>
      <c r="H3" s="506"/>
      <c r="I3" s="506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89" t="s">
        <v>10</v>
      </c>
      <c r="M4" s="489"/>
      <c r="N4" s="489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90" t="s">
        <v>12</v>
      </c>
      <c r="B6" s="491"/>
      <c r="C6" s="496" t="s">
        <v>13</v>
      </c>
      <c r="D6" s="497" t="s">
        <v>135</v>
      </c>
      <c r="E6" s="498"/>
      <c r="F6" s="498"/>
      <c r="G6" s="498"/>
      <c r="H6" s="498"/>
      <c r="I6" s="498"/>
      <c r="J6" s="498"/>
      <c r="K6" s="498"/>
      <c r="L6" s="498"/>
      <c r="M6" s="498"/>
      <c r="N6" s="499"/>
      <c r="O6" s="108"/>
      <c r="P6" s="115"/>
    </row>
    <row r="7" spans="1:16" ht="27" customHeight="1">
      <c r="A7" s="492"/>
      <c r="B7" s="493"/>
      <c r="C7" s="496"/>
      <c r="D7" s="482" t="s">
        <v>136</v>
      </c>
      <c r="E7" s="500" t="s">
        <v>137</v>
      </c>
      <c r="F7" s="501"/>
      <c r="G7" s="502"/>
      <c r="H7" s="482" t="s">
        <v>138</v>
      </c>
      <c r="I7" s="482" t="s">
        <v>18</v>
      </c>
      <c r="J7" s="482" t="s">
        <v>139</v>
      </c>
      <c r="K7" s="482" t="s">
        <v>20</v>
      </c>
      <c r="L7" s="482" t="s">
        <v>21</v>
      </c>
      <c r="M7" s="482" t="s">
        <v>22</v>
      </c>
      <c r="N7" s="484" t="s">
        <v>23</v>
      </c>
      <c r="O7" s="115"/>
      <c r="P7" s="115"/>
    </row>
    <row r="8" spans="1:16" ht="18" customHeight="1">
      <c r="A8" s="492"/>
      <c r="B8" s="493"/>
      <c r="C8" s="496"/>
      <c r="D8" s="482"/>
      <c r="E8" s="485" t="s">
        <v>24</v>
      </c>
      <c r="F8" s="486" t="s">
        <v>25</v>
      </c>
      <c r="G8" s="487"/>
      <c r="H8" s="482"/>
      <c r="I8" s="482"/>
      <c r="J8" s="482"/>
      <c r="K8" s="482"/>
      <c r="L8" s="482"/>
      <c r="M8" s="482"/>
      <c r="N8" s="484"/>
      <c r="O8" s="488"/>
      <c r="P8" s="488"/>
    </row>
    <row r="9" spans="1:16" ht="26.25" customHeight="1">
      <c r="A9" s="494"/>
      <c r="B9" s="495"/>
      <c r="C9" s="496"/>
      <c r="D9" s="483"/>
      <c r="E9" s="483"/>
      <c r="F9" s="122" t="s">
        <v>140</v>
      </c>
      <c r="G9" s="123" t="s">
        <v>141</v>
      </c>
      <c r="H9" s="483"/>
      <c r="I9" s="483"/>
      <c r="J9" s="483"/>
      <c r="K9" s="483"/>
      <c r="L9" s="483"/>
      <c r="M9" s="483"/>
      <c r="N9" s="484"/>
      <c r="O9" s="124"/>
      <c r="P9" s="124"/>
    </row>
    <row r="10" spans="1:16" s="127" customFormat="1" ht="11.25" customHeight="1">
      <c r="A10" s="477" t="s">
        <v>28</v>
      </c>
      <c r="B10" s="478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79" t="s">
        <v>58</v>
      </c>
      <c r="K28" s="479"/>
      <c r="L28" s="479"/>
      <c r="M28" s="479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80"/>
      <c r="J29" s="480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76"/>
      <c r="B30" s="476"/>
      <c r="C30" s="149"/>
      <c r="D30" s="149"/>
      <c r="E30" s="149"/>
      <c r="I30" s="476"/>
      <c r="J30" s="476"/>
    </row>
    <row r="31" spans="1:10" s="148" customFormat="1" ht="21.75" customHeight="1">
      <c r="A31" s="476"/>
      <c r="B31" s="476"/>
      <c r="C31" s="149"/>
      <c r="D31" s="149"/>
      <c r="E31" s="149"/>
      <c r="F31" s="148" t="s">
        <v>59</v>
      </c>
      <c r="I31" s="481"/>
      <c r="J31" s="481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76"/>
      <c r="J32" s="476"/>
    </row>
    <row r="33" s="148" customFormat="1" ht="19.5" customHeight="1">
      <c r="A33" s="152"/>
    </row>
    <row r="34" spans="1:13" ht="24" customHeight="1">
      <c r="A34" s="475"/>
      <c r="B34" s="475"/>
      <c r="C34" s="148"/>
      <c r="D34" s="148"/>
      <c r="E34" s="148"/>
      <c r="F34" s="148"/>
      <c r="G34" s="148"/>
      <c r="H34" s="148"/>
      <c r="I34" s="475"/>
      <c r="J34" s="475"/>
      <c r="K34" s="148"/>
      <c r="L34" s="148"/>
      <c r="M34" s="148"/>
    </row>
    <row r="35" spans="1:13" ht="17.25" customHeight="1">
      <c r="A35" s="474"/>
      <c r="B35" s="474"/>
      <c r="C35" s="148"/>
      <c r="D35" s="148"/>
      <c r="E35" s="148"/>
      <c r="F35" s="148"/>
      <c r="G35" s="148"/>
      <c r="H35" s="148"/>
      <c r="I35" s="474"/>
      <c r="J35" s="474"/>
      <c r="K35" s="148"/>
      <c r="L35" s="148"/>
      <c r="M35" s="148"/>
    </row>
    <row r="36" spans="1:13" ht="17.25" customHeight="1">
      <c r="A36" s="474"/>
      <c r="B36" s="474"/>
      <c r="C36" s="148"/>
      <c r="D36" s="148"/>
      <c r="E36" s="148"/>
      <c r="F36" s="148"/>
      <c r="G36" s="148"/>
      <c r="H36" s="148"/>
      <c r="I36" s="474"/>
      <c r="J36" s="474"/>
      <c r="K36" s="148"/>
      <c r="L36" s="148"/>
      <c r="M36" s="148"/>
    </row>
    <row r="37" spans="1:13" ht="17.25" customHeight="1">
      <c r="A37" s="474"/>
      <c r="B37" s="474"/>
      <c r="C37" s="148"/>
      <c r="D37" s="148"/>
      <c r="E37" s="148"/>
      <c r="F37" s="148"/>
      <c r="G37" s="148"/>
      <c r="H37" s="148"/>
      <c r="I37" s="474"/>
      <c r="J37" s="474"/>
      <c r="K37" s="148"/>
      <c r="L37" s="148"/>
      <c r="M37" s="148"/>
    </row>
    <row r="38" spans="1:13" ht="17.25" customHeight="1">
      <c r="A38" s="474"/>
      <c r="B38" s="474"/>
      <c r="C38" s="148"/>
      <c r="D38" s="148"/>
      <c r="E38" s="148"/>
      <c r="F38" s="148"/>
      <c r="G38" s="148"/>
      <c r="H38" s="148"/>
      <c r="I38" s="474"/>
      <c r="J38" s="474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74"/>
      <c r="J39" s="474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75"/>
      <c r="C41" s="475"/>
      <c r="D41" s="475"/>
      <c r="E41" s="475"/>
      <c r="F41" s="475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74"/>
      <c r="C42" s="474"/>
      <c r="D42" s="474"/>
      <c r="E42" s="474"/>
      <c r="F42" s="474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74"/>
      <c r="C43" s="474"/>
      <c r="D43" s="474"/>
      <c r="E43" s="474"/>
      <c r="F43" s="474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74"/>
      <c r="C44" s="474"/>
      <c r="D44" s="474"/>
      <c r="E44" s="474"/>
      <c r="F44" s="474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74"/>
      <c r="C45" s="474"/>
      <c r="D45" s="474"/>
      <c r="E45" s="474"/>
      <c r="F45" s="474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507" t="s">
        <v>145</v>
      </c>
      <c r="B1" s="508"/>
      <c r="C1" s="508"/>
    </row>
    <row r="2" spans="1:3" ht="21.75" customHeight="1">
      <c r="A2" s="509" t="s">
        <v>62</v>
      </c>
      <c r="B2" s="510"/>
      <c r="C2" s="157" t="s">
        <v>146</v>
      </c>
    </row>
    <row r="3" spans="1:3" ht="12.75" customHeight="1">
      <c r="A3" s="511" t="s">
        <v>64</v>
      </c>
      <c r="B3" s="512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504" t="s">
        <v>149</v>
      </c>
      <c r="B1" s="504"/>
      <c r="C1" s="176"/>
      <c r="D1" s="505" t="s">
        <v>133</v>
      </c>
      <c r="E1" s="505"/>
      <c r="F1" s="505"/>
      <c r="G1" s="505"/>
      <c r="H1" s="505"/>
      <c r="I1" s="505"/>
      <c r="J1" s="505"/>
      <c r="K1" s="505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504" t="s">
        <v>3</v>
      </c>
      <c r="B2" s="504"/>
      <c r="C2" s="504"/>
      <c r="D2" s="505" t="s">
        <v>113</v>
      </c>
      <c r="E2" s="505"/>
      <c r="F2" s="505"/>
      <c r="G2" s="505"/>
      <c r="H2" s="505"/>
      <c r="I2" s="505"/>
      <c r="J2" s="505"/>
      <c r="K2" s="505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504" t="s">
        <v>6</v>
      </c>
      <c r="B3" s="504"/>
      <c r="C3" s="108"/>
      <c r="D3" s="506" t="s">
        <v>114</v>
      </c>
      <c r="E3" s="506"/>
      <c r="F3" s="506"/>
      <c r="G3" s="506"/>
      <c r="H3" s="506"/>
      <c r="I3" s="506"/>
      <c r="J3" s="506"/>
      <c r="K3" s="506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90" t="s">
        <v>12</v>
      </c>
      <c r="B6" s="491"/>
      <c r="C6" s="497" t="s">
        <v>13</v>
      </c>
      <c r="D6" s="497" t="s">
        <v>14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9"/>
      <c r="P6" s="108"/>
      <c r="Q6" s="115"/>
    </row>
    <row r="7" spans="1:17" ht="23.25" customHeight="1">
      <c r="A7" s="492"/>
      <c r="B7" s="493"/>
      <c r="C7" s="496"/>
      <c r="D7" s="515" t="s">
        <v>15</v>
      </c>
      <c r="E7" s="500" t="s">
        <v>16</v>
      </c>
      <c r="F7" s="501"/>
      <c r="G7" s="502"/>
      <c r="H7" s="482" t="s">
        <v>17</v>
      </c>
      <c r="I7" s="482" t="s">
        <v>18</v>
      </c>
      <c r="J7" s="482" t="s">
        <v>139</v>
      </c>
      <c r="K7" s="482" t="s">
        <v>20</v>
      </c>
      <c r="L7" s="482" t="s">
        <v>21</v>
      </c>
      <c r="M7" s="482" t="s">
        <v>22</v>
      </c>
      <c r="N7" s="482" t="s">
        <v>115</v>
      </c>
      <c r="O7" s="482" t="s">
        <v>23</v>
      </c>
      <c r="P7" s="115"/>
      <c r="Q7" s="115"/>
    </row>
    <row r="8" spans="1:17" ht="23.25" customHeight="1">
      <c r="A8" s="492"/>
      <c r="B8" s="493"/>
      <c r="C8" s="496"/>
      <c r="D8" s="515"/>
      <c r="E8" s="485" t="s">
        <v>24</v>
      </c>
      <c r="F8" s="486" t="s">
        <v>25</v>
      </c>
      <c r="G8" s="487"/>
      <c r="H8" s="482"/>
      <c r="I8" s="482"/>
      <c r="J8" s="482"/>
      <c r="K8" s="482"/>
      <c r="L8" s="482"/>
      <c r="M8" s="482"/>
      <c r="N8" s="482"/>
      <c r="O8" s="482"/>
      <c r="P8" s="488"/>
      <c r="Q8" s="488"/>
    </row>
    <row r="9" spans="1:17" ht="23.25" customHeight="1">
      <c r="A9" s="494"/>
      <c r="B9" s="495"/>
      <c r="C9" s="496"/>
      <c r="D9" s="516"/>
      <c r="E9" s="483"/>
      <c r="F9" s="122" t="s">
        <v>26</v>
      </c>
      <c r="G9" s="123" t="s">
        <v>27</v>
      </c>
      <c r="H9" s="483"/>
      <c r="I9" s="483"/>
      <c r="J9" s="483"/>
      <c r="K9" s="483"/>
      <c r="L9" s="483"/>
      <c r="M9" s="483"/>
      <c r="N9" s="483"/>
      <c r="O9" s="483"/>
      <c r="P9" s="124"/>
      <c r="Q9" s="124"/>
    </row>
    <row r="10" spans="1:17" s="179" customFormat="1" ht="23.25" customHeight="1">
      <c r="A10" s="513" t="s">
        <v>28</v>
      </c>
      <c r="B10" s="514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79" t="s">
        <v>58</v>
      </c>
      <c r="K27" s="479"/>
      <c r="L27" s="479"/>
      <c r="M27" s="479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76"/>
      <c r="B29" s="476"/>
      <c r="C29" s="149"/>
      <c r="D29" s="149"/>
      <c r="E29" s="149"/>
      <c r="I29" s="186"/>
      <c r="J29" s="186"/>
    </row>
    <row r="30" spans="1:10" s="148" customFormat="1" ht="31.5" customHeight="1">
      <c r="A30" s="476"/>
      <c r="B30" s="476"/>
      <c r="C30" s="149"/>
      <c r="D30" s="149"/>
      <c r="E30" s="149"/>
      <c r="F30" s="148" t="s">
        <v>59</v>
      </c>
      <c r="I30" s="481"/>
      <c r="J30" s="481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76"/>
      <c r="J31" s="476"/>
    </row>
    <row r="32" s="148" customFormat="1" ht="31.5" customHeight="1">
      <c r="A32" s="152"/>
    </row>
    <row r="33" spans="1:13" ht="31.5" customHeight="1">
      <c r="A33" s="475"/>
      <c r="B33" s="475"/>
      <c r="C33" s="148"/>
      <c r="D33" s="148"/>
      <c r="E33" s="148"/>
      <c r="F33" s="148"/>
      <c r="G33" s="148"/>
      <c r="H33" s="148"/>
      <c r="I33" s="475"/>
      <c r="J33" s="475"/>
      <c r="K33" s="148"/>
      <c r="L33" s="148"/>
      <c r="M33" s="148"/>
    </row>
    <row r="34" spans="1:13" ht="31.5" customHeight="1">
      <c r="A34" s="474"/>
      <c r="B34" s="474"/>
      <c r="C34" s="148"/>
      <c r="D34" s="148"/>
      <c r="E34" s="148"/>
      <c r="F34" s="148"/>
      <c r="G34" s="148"/>
      <c r="H34" s="148"/>
      <c r="I34" s="474"/>
      <c r="J34" s="474"/>
      <c r="K34" s="148"/>
      <c r="L34" s="148"/>
      <c r="M34" s="148"/>
    </row>
    <row r="35" spans="1:13" ht="31.5" customHeight="1">
      <c r="A35" s="474"/>
      <c r="B35" s="474"/>
      <c r="C35" s="148"/>
      <c r="D35" s="148"/>
      <c r="E35" s="148"/>
      <c r="F35" s="148"/>
      <c r="G35" s="148"/>
      <c r="H35" s="148"/>
      <c r="I35" s="474"/>
      <c r="J35" s="474"/>
      <c r="K35" s="148"/>
      <c r="L35" s="148"/>
      <c r="M35" s="148"/>
    </row>
    <row r="36" spans="1:13" ht="31.5" customHeight="1">
      <c r="A36" s="474"/>
      <c r="B36" s="474"/>
      <c r="C36" s="148"/>
      <c r="D36" s="148"/>
      <c r="E36" s="148"/>
      <c r="F36" s="148"/>
      <c r="G36" s="148"/>
      <c r="H36" s="148"/>
      <c r="I36" s="474"/>
      <c r="J36" s="474"/>
      <c r="K36" s="148"/>
      <c r="L36" s="148"/>
      <c r="M36" s="148"/>
    </row>
    <row r="37" spans="1:13" ht="31.5" customHeight="1">
      <c r="A37" s="474"/>
      <c r="B37" s="474"/>
      <c r="C37" s="148"/>
      <c r="D37" s="148"/>
      <c r="E37" s="148"/>
      <c r="F37" s="148"/>
      <c r="G37" s="148"/>
      <c r="H37" s="148"/>
      <c r="I37" s="474"/>
      <c r="J37" s="474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74"/>
      <c r="J38" s="474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75"/>
      <c r="C40" s="475"/>
      <c r="D40" s="475"/>
      <c r="E40" s="475"/>
      <c r="F40" s="475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74"/>
      <c r="C41" s="474"/>
      <c r="D41" s="474"/>
      <c r="E41" s="474"/>
      <c r="F41" s="474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74"/>
      <c r="C42" s="474"/>
      <c r="D42" s="474"/>
      <c r="E42" s="474"/>
      <c r="F42" s="474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74"/>
      <c r="C43" s="474"/>
      <c r="D43" s="474"/>
      <c r="E43" s="474"/>
      <c r="F43" s="474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74"/>
      <c r="C44" s="474"/>
      <c r="D44" s="474"/>
      <c r="E44" s="474"/>
      <c r="F44" s="474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507" t="s">
        <v>151</v>
      </c>
      <c r="B1" s="508"/>
      <c r="C1" s="508"/>
    </row>
    <row r="2" spans="1:3" s="188" customFormat="1" ht="26.25" customHeight="1">
      <c r="A2" s="517" t="s">
        <v>62</v>
      </c>
      <c r="B2" s="518"/>
      <c r="C2" s="187" t="s">
        <v>146</v>
      </c>
    </row>
    <row r="3" spans="1:3" ht="12.75" customHeight="1">
      <c r="A3" s="511" t="s">
        <v>64</v>
      </c>
      <c r="B3" s="512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16.5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52" t="s">
        <v>155</v>
      </c>
      <c r="B1" s="553"/>
      <c r="C1" s="192"/>
      <c r="D1" s="554" t="s">
        <v>156</v>
      </c>
      <c r="E1" s="554"/>
      <c r="F1" s="554"/>
      <c r="G1" s="554"/>
      <c r="H1" s="554"/>
      <c r="I1" s="554"/>
      <c r="J1" s="554"/>
      <c r="K1" s="534" t="s">
        <v>2</v>
      </c>
      <c r="L1" s="535"/>
      <c r="M1" s="193"/>
    </row>
    <row r="2" spans="1:13" ht="16.5" customHeight="1">
      <c r="A2" s="504" t="s">
        <v>3</v>
      </c>
      <c r="B2" s="504"/>
      <c r="C2" s="504"/>
      <c r="D2" s="554" t="s">
        <v>157</v>
      </c>
      <c r="E2" s="554"/>
      <c r="F2" s="554"/>
      <c r="G2" s="554"/>
      <c r="H2" s="554"/>
      <c r="I2" s="554"/>
      <c r="J2" s="554"/>
      <c r="K2" s="536" t="s">
        <v>5</v>
      </c>
      <c r="L2" s="537"/>
      <c r="M2" s="193"/>
    </row>
    <row r="3" spans="1:13" ht="16.5" customHeight="1">
      <c r="A3" s="504" t="s">
        <v>6</v>
      </c>
      <c r="B3" s="504"/>
      <c r="C3" s="108"/>
      <c r="D3" s="533" t="s">
        <v>176</v>
      </c>
      <c r="E3" s="533"/>
      <c r="F3" s="533"/>
      <c r="G3" s="533"/>
      <c r="H3" s="533"/>
      <c r="I3" s="533"/>
      <c r="J3" s="533"/>
      <c r="K3" s="534" t="s">
        <v>8</v>
      </c>
      <c r="L3" s="535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36" t="s">
        <v>158</v>
      </c>
      <c r="L4" s="537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38" t="s">
        <v>134</v>
      </c>
      <c r="L5" s="538"/>
      <c r="M5" s="193"/>
    </row>
    <row r="6" spans="1:13" ht="19.5" customHeight="1">
      <c r="A6" s="539" t="s">
        <v>160</v>
      </c>
      <c r="B6" s="540"/>
      <c r="C6" s="545" t="s">
        <v>13</v>
      </c>
      <c r="D6" s="546" t="s">
        <v>161</v>
      </c>
      <c r="E6" s="546"/>
      <c r="F6" s="546"/>
      <c r="G6" s="546"/>
      <c r="H6" s="546"/>
      <c r="I6" s="546"/>
      <c r="J6" s="546"/>
      <c r="K6" s="546"/>
      <c r="L6" s="546"/>
      <c r="M6" s="193"/>
    </row>
    <row r="7" spans="1:13" ht="15" customHeight="1">
      <c r="A7" s="541"/>
      <c r="B7" s="542"/>
      <c r="C7" s="545"/>
      <c r="D7" s="547" t="s">
        <v>162</v>
      </c>
      <c r="E7" s="548"/>
      <c r="F7" s="548"/>
      <c r="G7" s="548"/>
      <c r="H7" s="548"/>
      <c r="I7" s="548"/>
      <c r="J7" s="549"/>
      <c r="K7" s="521" t="s">
        <v>163</v>
      </c>
      <c r="L7" s="521" t="s">
        <v>164</v>
      </c>
      <c r="M7" s="193"/>
    </row>
    <row r="8" spans="1:13" ht="15" customHeight="1">
      <c r="A8" s="541"/>
      <c r="B8" s="542"/>
      <c r="C8" s="545"/>
      <c r="D8" s="524" t="s">
        <v>24</v>
      </c>
      <c r="E8" s="525" t="s">
        <v>25</v>
      </c>
      <c r="F8" s="526"/>
      <c r="G8" s="526"/>
      <c r="H8" s="526"/>
      <c r="I8" s="526"/>
      <c r="J8" s="527"/>
      <c r="K8" s="550"/>
      <c r="L8" s="522"/>
      <c r="M8" s="193"/>
    </row>
    <row r="9" spans="1:13" ht="60.75" customHeight="1">
      <c r="A9" s="543"/>
      <c r="B9" s="544"/>
      <c r="C9" s="545"/>
      <c r="D9" s="524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51"/>
      <c r="L9" s="523"/>
      <c r="M9" s="193"/>
    </row>
    <row r="10" spans="1:18" s="203" customFormat="1" ht="12" customHeight="1">
      <c r="A10" s="528" t="s">
        <v>64</v>
      </c>
      <c r="B10" s="529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0" t="s">
        <v>172</v>
      </c>
      <c r="C28" s="530"/>
      <c r="D28" s="214"/>
      <c r="E28" s="214"/>
      <c r="F28" s="214"/>
      <c r="G28" s="531" t="s">
        <v>173</v>
      </c>
      <c r="H28" s="531"/>
      <c r="I28" s="531"/>
      <c r="J28" s="531"/>
      <c r="K28" s="531"/>
      <c r="L28" s="531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32" t="s">
        <v>174</v>
      </c>
      <c r="C29" s="532"/>
      <c r="D29" s="214"/>
      <c r="E29" s="214"/>
      <c r="F29" s="214"/>
      <c r="G29" s="531"/>
      <c r="H29" s="531"/>
      <c r="I29" s="531"/>
      <c r="J29" s="531"/>
      <c r="K29" s="531"/>
      <c r="L29" s="531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19"/>
      <c r="C30" s="519"/>
      <c r="D30" s="215"/>
      <c r="E30" s="215"/>
      <c r="F30" s="214"/>
      <c r="G30" s="520"/>
      <c r="H30" s="520"/>
      <c r="I30" s="520"/>
      <c r="J30" s="520"/>
      <c r="K30" s="520"/>
      <c r="L30" s="520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508" t="s">
        <v>175</v>
      </c>
      <c r="C34" s="508"/>
      <c r="D34" s="219"/>
      <c r="E34" s="219"/>
      <c r="F34" s="219"/>
      <c r="G34" s="508" t="s">
        <v>111</v>
      </c>
      <c r="H34" s="508"/>
      <c r="I34" s="508"/>
      <c r="J34" s="508"/>
      <c r="K34" s="508"/>
      <c r="L34" s="508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2016-02-04T00:34:22Z</cp:lastPrinted>
  <dcterms:created xsi:type="dcterms:W3CDTF">1996-10-14T23:33:28Z</dcterms:created>
  <dcterms:modified xsi:type="dcterms:W3CDTF">2016-02-04T00:34:23Z</dcterms:modified>
  <cp:category/>
  <cp:version/>
  <cp:contentType/>
  <cp:contentStatus/>
</cp:coreProperties>
</file>